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Dashboard" sheetId="1" state="visible" r:id="rId1"/>
    <sheet name="📋 Task Tracker" sheetId="2" state="visible" r:id="rId2"/>
    <sheet name="💰 Budget &amp; Resources" sheetId="3" state="visible" r:id="rId3"/>
    <sheet name="🚩 Risk Register" sheetId="4" state="visible" r:id="rId4"/>
    <sheet name="📈 Monthly Progress" sheetId="5" state="visible" r:id="rId5"/>
    <sheet name="📖 Instructions" sheetId="6" state="visible" r:id="rId6"/>
    <sheet name="ℹ️ About" sheetId="7" state="visible" r:id="rId7"/>
  </sheets>
  <definedNames/>
  <calcPr calcId="124519" fullCalcOnLoad="1"/>
</workbook>
</file>

<file path=xl/styles.xml><?xml version="1.0" encoding="utf-8"?>
<styleSheet xmlns="http://schemas.openxmlformats.org/spreadsheetml/2006/main">
  <numFmts count="5">
    <numFmt numFmtId="164" formatCode="$#,##0"/>
    <numFmt numFmtId="165" formatCode="YYYY-MM-DD"/>
    <numFmt numFmtId="166" formatCode="+0;-0;0"/>
    <numFmt numFmtId="167" formatCode="$#,##0.00"/>
    <numFmt numFmtId="168" formatCode="0.0%"/>
  </numFmts>
  <fonts count="39">
    <font>
      <name val="Calibri"/>
      <family val="2"/>
      <color theme="1"/>
      <sz val="11"/>
      <scheme val="minor"/>
    </font>
    <font>
      <name val="Calibri"/>
      <b val="1"/>
      <color rgb="001B2A4A"/>
      <sz val="20"/>
    </font>
    <font>
      <name val="Calibri"/>
      <i val="1"/>
      <color rgb="00555555"/>
      <sz val="11"/>
    </font>
    <font>
      <name val="Calibri"/>
      <color rgb="00555555"/>
      <sz val="10"/>
    </font>
    <font>
      <name val="Calibri"/>
      <b val="1"/>
      <color rgb="001F4E79"/>
      <sz val="24"/>
    </font>
    <font>
      <name val="Calibri"/>
      <b val="1"/>
      <color rgb="001F4E79"/>
      <sz val="13"/>
    </font>
    <font>
      <name val="Calibri"/>
      <b val="1"/>
      <color rgb="001B2A4A"/>
      <sz val="10"/>
    </font>
    <font>
      <name val="Calibri"/>
      <color rgb="001A1A1A"/>
      <sz val="10"/>
    </font>
    <font>
      <name val="Calibri"/>
      <b val="1"/>
      <color rgb="00FFFFFF"/>
      <sz val="10"/>
    </font>
    <font>
      <name val="Calibri"/>
      <b val="1"/>
      <sz val="10"/>
    </font>
    <font>
      <name val="Calibri"/>
      <b val="1"/>
      <color rgb="00FFFFFF"/>
      <sz val="11"/>
    </font>
    <font>
      <name val="Consolas"/>
      <color rgb="001A1A1A"/>
      <sz val="9"/>
    </font>
    <font>
      <name val="Calibri"/>
      <b val="1"/>
      <color rgb="001A1A1A"/>
      <sz val="10"/>
    </font>
    <font>
      <name val="Calibri"/>
      <b val="1"/>
      <color rgb="001B2A4A"/>
      <sz val="14"/>
    </font>
    <font>
      <name val="Calibri"/>
      <b val="1"/>
      <color rgb="001B7A3D"/>
      <sz val="10"/>
    </font>
    <font>
      <name val="Calibri"/>
      <b val="1"/>
      <color rgb="001B7A3D"/>
      <sz val="14"/>
    </font>
    <font>
      <name val="Calibri"/>
      <b val="1"/>
      <color rgb="002E75B6"/>
      <sz val="10"/>
    </font>
    <font>
      <name val="Calibri"/>
      <b val="1"/>
      <color rgb="002E75B6"/>
      <sz val="14"/>
    </font>
    <font>
      <name val="Calibri"/>
      <b val="1"/>
      <color rgb="00C0392B"/>
      <sz val="10"/>
    </font>
    <font>
      <name val="Calibri"/>
      <b val="1"/>
      <color rgb="00C0392B"/>
      <sz val="14"/>
    </font>
    <font>
      <name val="Calibri"/>
      <b val="1"/>
      <color rgb="007D3C98"/>
      <sz val="10"/>
    </font>
    <font>
      <name val="Calibri"/>
      <b val="1"/>
      <color rgb="007D3C98"/>
      <sz val="14"/>
    </font>
    <font>
      <name val="Consolas"/>
      <sz val="9"/>
    </font>
    <font>
      <name val="Calibri"/>
      <color rgb="00555555"/>
      <sz val="8"/>
    </font>
    <font>
      <name val="Calibri"/>
      <b val="1"/>
      <color rgb="001B2A4A"/>
      <sz val="12"/>
    </font>
    <font>
      <name val="Calibri"/>
      <b val="1"/>
      <color rgb="001B2A4A"/>
      <sz val="16"/>
    </font>
    <font>
      <name val="Calibri"/>
      <b val="1"/>
      <color rgb="001F4E79"/>
      <sz val="12"/>
    </font>
    <font>
      <name val="Calibri"/>
      <b val="1"/>
      <color rgb="001F4E79"/>
      <sz val="16"/>
    </font>
    <font>
      <name val="Calibri"/>
      <b val="1"/>
      <color rgb="007D3C98"/>
      <sz val="12"/>
    </font>
    <font>
      <name val="Calibri"/>
      <b val="1"/>
      <color rgb="007D3C98"/>
      <sz val="16"/>
    </font>
    <font>
      <name val="Calibri"/>
      <b val="1"/>
      <color rgb="00E67E22"/>
      <sz val="10"/>
    </font>
    <font>
      <name val="Calibri"/>
      <b val="1"/>
      <color rgb="00E67E22"/>
      <sz val="12"/>
    </font>
    <font>
      <name val="Calibri"/>
      <b val="1"/>
      <color rgb="001B2A4A"/>
      <sz val="18"/>
    </font>
    <font>
      <name val="Calibri"/>
      <b val="1"/>
      <color rgb="002E75B6"/>
      <sz val="12"/>
    </font>
    <font>
      <name val="Consolas"/>
      <color rgb="00555555"/>
      <sz val="9"/>
    </font>
    <font>
      <name val="Calibri"/>
      <color rgb="00333333"/>
      <sz val="10"/>
    </font>
    <font>
      <name val="Calibri"/>
      <color rgb="000563C1"/>
      <sz val="10"/>
      <u val="single"/>
    </font>
    <font>
      <name val="Calibri"/>
      <color rgb="00999999"/>
      <sz val="8"/>
    </font>
    <font>
      <name val="Calibri"/>
      <color rgb="00999999"/>
      <sz val="9"/>
    </font>
  </fonts>
  <fills count="11">
    <fill>
      <patternFill/>
    </fill>
    <fill>
      <patternFill patternType="gray125"/>
    </fill>
    <fill>
      <patternFill patternType="solid">
        <fgColor rgb="00FFFFFF"/>
        <bgColor rgb="00FFFFFF"/>
      </patternFill>
    </fill>
    <fill>
      <patternFill patternType="solid">
        <fgColor rgb="00E8F0FE"/>
        <bgColor rgb="00E8F0FE"/>
      </patternFill>
    </fill>
    <fill>
      <patternFill patternType="solid">
        <fgColor rgb="001B2A4A"/>
        <bgColor rgb="001B2A4A"/>
      </patternFill>
    </fill>
    <fill>
      <patternFill patternType="solid">
        <fgColor rgb="00EAECEE"/>
        <bgColor rgb="00EAECEE"/>
      </patternFill>
    </fill>
    <fill>
      <patternFill patternType="solid">
        <fgColor rgb="00D6EAF8"/>
        <bgColor rgb="00D6EAF8"/>
      </patternFill>
    </fill>
    <fill>
      <patternFill patternType="solid">
        <fgColor rgb="00D5F5E3"/>
        <bgColor rgb="00D5F5E3"/>
      </patternFill>
    </fill>
    <fill>
      <patternFill patternType="solid">
        <fgColor rgb="00FADBD8"/>
        <bgColor rgb="00FADBD8"/>
      </patternFill>
    </fill>
    <fill>
      <patternFill patternType="solid">
        <fgColor rgb="00FDEBD0"/>
        <bgColor rgb="00FDEBD0"/>
      </patternFill>
    </fill>
    <fill>
      <patternFill patternType="solid">
        <fgColor rgb="00F2F7FB"/>
        <bgColor rgb="00F2F7FB"/>
      </patternFill>
    </fill>
  </fills>
  <borders count="5">
    <border>
      <left/>
      <right/>
      <top/>
      <bottom/>
      <diagonal/>
    </border>
    <border/>
    <border>
      <left style="medium">
        <color rgb="002E75B6"/>
      </left>
      <right style="thin">
        <color rgb="00E5E7E9"/>
      </right>
      <top style="thin">
        <color rgb="00E5E7E9"/>
      </top>
      <bottom style="thin">
        <color rgb="00E5E7E9"/>
      </bottom>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96">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9" fontId="4" fillId="2" borderId="2" applyAlignment="1" pivotButton="0" quotePrefix="0" xfId="0">
      <alignment horizontal="center" vertical="center" wrapText="1"/>
    </xf>
    <xf numFmtId="0" fontId="4" fillId="2" borderId="2" applyAlignment="1" pivotButton="0" quotePrefix="0" xfId="0">
      <alignment horizontal="center" vertical="center" wrapText="1"/>
    </xf>
    <xf numFmtId="164" fontId="4" fillId="2" borderId="2" applyAlignment="1" pivotButton="0" quotePrefix="0" xfId="0">
      <alignment horizontal="center" vertical="center" wrapText="1"/>
    </xf>
    <xf numFmtId="1" fontId="4" fillId="2" borderId="2" applyAlignment="1" pivotButton="0" quotePrefix="0" xfId="0">
      <alignment horizontal="center" vertical="center" wrapText="1"/>
    </xf>
    <xf numFmtId="0" fontId="5" fillId="3" borderId="1" applyAlignment="1" pivotButton="0" quotePrefix="0" xfId="0">
      <alignment horizontal="left" vertical="center" wrapText="1"/>
    </xf>
    <xf numFmtId="0" fontId="6" fillId="0" borderId="1" applyAlignment="1" pivotButton="0" quotePrefix="0" xfId="0">
      <alignment horizontal="left" vertical="center" wrapText="1"/>
    </xf>
    <xf numFmtId="0" fontId="7" fillId="0" borderId="1" applyAlignment="1" pivotButton="0" quotePrefix="0" xfId="0">
      <alignment horizontal="left" vertical="center" wrapText="1"/>
    </xf>
    <xf numFmtId="0" fontId="8" fillId="4" borderId="3" applyAlignment="1" pivotButton="0" quotePrefix="0" xfId="0">
      <alignment horizontal="center" vertical="center" wrapText="1"/>
    </xf>
    <xf numFmtId="0" fontId="7" fillId="5" borderId="4" applyAlignment="1" pivotButton="0" quotePrefix="0" xfId="0">
      <alignment horizontal="left" vertical="center" wrapText="1"/>
    </xf>
    <xf numFmtId="0" fontId="7" fillId="5" borderId="4" applyAlignment="1" pivotButton="0" quotePrefix="0" xfId="0">
      <alignment horizontal="center" vertical="center" wrapText="1"/>
    </xf>
    <xf numFmtId="9" fontId="7" fillId="5" borderId="4" applyAlignment="1" pivotButton="0" quotePrefix="0" xfId="0">
      <alignment horizontal="center" vertical="center" wrapText="1"/>
    </xf>
    <xf numFmtId="0" fontId="7" fillId="6" borderId="4" applyAlignment="1" pivotButton="0" quotePrefix="0" xfId="0">
      <alignment horizontal="left" vertical="center" wrapText="1"/>
    </xf>
    <xf numFmtId="0" fontId="7" fillId="6" borderId="4" applyAlignment="1" pivotButton="0" quotePrefix="0" xfId="0">
      <alignment horizontal="center" vertical="center" wrapText="1"/>
    </xf>
    <xf numFmtId="9" fontId="7" fillId="6" borderId="4" applyAlignment="1" pivotButton="0" quotePrefix="0" xfId="0">
      <alignment horizontal="center" vertical="center" wrapText="1"/>
    </xf>
    <xf numFmtId="0" fontId="7" fillId="7" borderId="4" applyAlignment="1" pivotButton="0" quotePrefix="0" xfId="0">
      <alignment horizontal="left" vertical="center" wrapText="1"/>
    </xf>
    <xf numFmtId="0" fontId="7" fillId="7" borderId="4" applyAlignment="1" pivotButton="0" quotePrefix="0" xfId="0">
      <alignment horizontal="center" vertical="center" wrapText="1"/>
    </xf>
    <xf numFmtId="9" fontId="7" fillId="7" borderId="4" applyAlignment="1" pivotButton="0" quotePrefix="0" xfId="0">
      <alignment horizontal="center" vertical="center" wrapText="1"/>
    </xf>
    <xf numFmtId="0" fontId="7" fillId="8" borderId="4" applyAlignment="1" pivotButton="0" quotePrefix="0" xfId="0">
      <alignment horizontal="left" vertical="center" wrapText="1"/>
    </xf>
    <xf numFmtId="0" fontId="7" fillId="8" borderId="4" applyAlignment="1" pivotButton="0" quotePrefix="0" xfId="0">
      <alignment horizontal="center" vertical="center" wrapText="1"/>
    </xf>
    <xf numFmtId="9" fontId="7" fillId="8" borderId="4" applyAlignment="1" pivotButton="0" quotePrefix="0" xfId="0">
      <alignment horizontal="center" vertical="center" wrapText="1"/>
    </xf>
    <xf numFmtId="0" fontId="7" fillId="9" borderId="4" applyAlignment="1" pivotButton="0" quotePrefix="0" xfId="0">
      <alignment horizontal="left" vertical="center" wrapText="1"/>
    </xf>
    <xf numFmtId="0" fontId="7" fillId="9" borderId="4" applyAlignment="1" pivotButton="0" quotePrefix="0" xfId="0">
      <alignment horizontal="center" vertical="center" wrapText="1"/>
    </xf>
    <xf numFmtId="9" fontId="7" fillId="9" borderId="4" applyAlignment="1" pivotButton="0" quotePrefix="0" xfId="0">
      <alignment horizontal="center" vertical="center" wrapText="1"/>
    </xf>
    <xf numFmtId="0" fontId="6" fillId="0" borderId="4" applyAlignment="1" pivotButton="0" quotePrefix="0" xfId="0">
      <alignment horizontal="left" vertical="center" wrapText="1"/>
    </xf>
    <xf numFmtId="0" fontId="9" fillId="0" borderId="4" applyAlignment="1" pivotButton="0" quotePrefix="0" xfId="0">
      <alignment horizontal="center" vertical="center" wrapText="1"/>
    </xf>
    <xf numFmtId="9" fontId="9" fillId="0" borderId="4" applyAlignment="1" pivotButton="0" quotePrefix="0" xfId="0">
      <alignment horizontal="center" vertical="center" wrapText="1"/>
    </xf>
    <xf numFmtId="0" fontId="10" fillId="4" borderId="3" applyAlignment="1" pivotButton="0" quotePrefix="0" xfId="0">
      <alignment horizontal="center" vertical="center" wrapText="1"/>
    </xf>
    <xf numFmtId="0" fontId="7" fillId="0" borderId="4" applyAlignment="1" pivotButton="0" quotePrefix="0" xfId="0">
      <alignment horizontal="left" vertical="center" wrapText="1"/>
    </xf>
    <xf numFmtId="0" fontId="7" fillId="0" borderId="4" applyAlignment="1" pivotButton="0" quotePrefix="0" xfId="0">
      <alignment horizontal="center" vertical="center" wrapText="1"/>
    </xf>
    <xf numFmtId="1" fontId="7" fillId="0" borderId="4" applyAlignment="1" pivotButton="0" quotePrefix="0" xfId="0">
      <alignment horizontal="center" vertical="center" wrapText="1"/>
    </xf>
    <xf numFmtId="0" fontId="7" fillId="10" borderId="4" applyAlignment="1" pivotButton="0" quotePrefix="0" xfId="0">
      <alignment horizontal="left" vertical="center" wrapText="1"/>
    </xf>
    <xf numFmtId="0" fontId="7" fillId="10" borderId="4" applyAlignment="1" pivotButton="0" quotePrefix="0" xfId="0">
      <alignment horizontal="center" vertical="center" wrapText="1"/>
    </xf>
    <xf numFmtId="1" fontId="7" fillId="10" borderId="4" applyAlignment="1" pivotButton="0" quotePrefix="0" xfId="0">
      <alignment horizontal="center" vertical="center" wrapText="1"/>
    </xf>
    <xf numFmtId="0" fontId="11" fillId="0" borderId="4" applyAlignment="1" pivotButton="0" quotePrefix="0" xfId="0">
      <alignment horizontal="left" vertical="center" wrapText="1"/>
    </xf>
    <xf numFmtId="0" fontId="12" fillId="0" borderId="4" applyAlignment="1" pivotButton="0" quotePrefix="0" xfId="0">
      <alignment horizontal="left" vertical="center" wrapText="1"/>
    </xf>
    <xf numFmtId="165" fontId="7" fillId="0" borderId="4" applyAlignment="1" pivotButton="0" quotePrefix="0" xfId="0">
      <alignment horizontal="center" vertical="center" wrapText="1"/>
    </xf>
    <xf numFmtId="9" fontId="7" fillId="0" borderId="4" applyAlignment="1" pivotButton="0" quotePrefix="0" xfId="0">
      <alignment horizontal="center" vertical="center" wrapText="1"/>
    </xf>
    <xf numFmtId="166" fontId="7" fillId="0" borderId="4" applyAlignment="1" pivotButton="0" quotePrefix="0" xfId="0">
      <alignment horizontal="center" vertical="center" wrapText="1"/>
    </xf>
    <xf numFmtId="0" fontId="12" fillId="0" borderId="4" applyAlignment="1" pivotButton="0" quotePrefix="0" xfId="0">
      <alignment horizontal="center" vertical="center" wrapText="1"/>
    </xf>
    <xf numFmtId="0" fontId="11" fillId="10" borderId="4" applyAlignment="1" pivotButton="0" quotePrefix="0" xfId="0">
      <alignment horizontal="left" vertical="center" wrapText="1"/>
    </xf>
    <xf numFmtId="0" fontId="12" fillId="10" borderId="4" applyAlignment="1" pivotButton="0" quotePrefix="0" xfId="0">
      <alignment horizontal="left" vertical="center" wrapText="1"/>
    </xf>
    <xf numFmtId="165" fontId="7" fillId="10" borderId="4" applyAlignment="1" pivotButton="0" quotePrefix="0" xfId="0">
      <alignment horizontal="center" vertical="center" wrapText="1"/>
    </xf>
    <xf numFmtId="9" fontId="7" fillId="10" borderId="4" applyAlignment="1" pivotButton="0" quotePrefix="0" xfId="0">
      <alignment horizontal="center" vertical="center" wrapText="1"/>
    </xf>
    <xf numFmtId="166" fontId="7" fillId="10" borderId="4" applyAlignment="1" pivotButton="0" quotePrefix="0" xfId="0">
      <alignment horizontal="center" vertical="center" wrapText="1"/>
    </xf>
    <xf numFmtId="0" fontId="12" fillId="10" borderId="4" applyAlignment="1" pivotButton="0" quotePrefix="0" xfId="0">
      <alignment horizontal="center" vertical="center" wrapText="1"/>
    </xf>
    <xf numFmtId="0" fontId="6" fillId="0" borderId="1" applyAlignment="1" pivotButton="0" quotePrefix="0" xfId="0">
      <alignment horizontal="right" vertical="center"/>
    </xf>
    <xf numFmtId="0" fontId="13" fillId="0" borderId="1" applyAlignment="1" pivotButton="0" quotePrefix="0" xfId="0">
      <alignment horizontal="center" vertical="center" wrapText="1"/>
    </xf>
    <xf numFmtId="0" fontId="14" fillId="0" borderId="1" applyAlignment="1" pivotButton="0" quotePrefix="0" xfId="0">
      <alignment horizontal="right" vertical="center"/>
    </xf>
    <xf numFmtId="0" fontId="15" fillId="0" borderId="1" applyAlignment="1" pivotButton="0" quotePrefix="0" xfId="0">
      <alignment horizontal="center" vertical="center" wrapText="1"/>
    </xf>
    <xf numFmtId="0" fontId="16" fillId="0" borderId="1" applyAlignment="1" pivotButton="0" quotePrefix="0" xfId="0">
      <alignment horizontal="right" vertical="center"/>
    </xf>
    <xf numFmtId="0" fontId="17" fillId="0" borderId="1" applyAlignment="1" pivotButton="0" quotePrefix="0" xfId="0">
      <alignment horizontal="center" vertical="center" wrapText="1"/>
    </xf>
    <xf numFmtId="0" fontId="18" fillId="0" borderId="1" applyAlignment="1" pivotButton="0" quotePrefix="0" xfId="0">
      <alignment horizontal="right" vertical="center"/>
    </xf>
    <xf numFmtId="0" fontId="19" fillId="0" borderId="1" applyAlignment="1" pivotButton="0" quotePrefix="0" xfId="0">
      <alignment horizontal="center" vertical="center" wrapText="1"/>
    </xf>
    <xf numFmtId="0" fontId="20" fillId="0" borderId="1" applyAlignment="1" pivotButton="0" quotePrefix="0" xfId="0">
      <alignment horizontal="right" vertical="center"/>
    </xf>
    <xf numFmtId="9" fontId="21" fillId="0" borderId="1" applyAlignment="1" pivotButton="0" quotePrefix="0" xfId="0">
      <alignment horizontal="center" vertical="center" wrapText="1"/>
    </xf>
    <xf numFmtId="0" fontId="22" fillId="0" borderId="4" applyAlignment="1" pivotButton="0" quotePrefix="0" xfId="0">
      <alignment horizontal="center" vertical="center" wrapText="1"/>
    </xf>
    <xf numFmtId="0" fontId="9" fillId="0" borderId="4" applyAlignment="1" pivotButton="0" quotePrefix="0" xfId="0">
      <alignment horizontal="left" vertical="center" wrapText="1"/>
    </xf>
    <xf numFmtId="167" fontId="7" fillId="0" borderId="4" applyAlignment="1" pivotButton="0" quotePrefix="0" xfId="0">
      <alignment horizontal="center" vertical="center" wrapText="1"/>
    </xf>
    <xf numFmtId="3" fontId="7" fillId="0" borderId="4" applyAlignment="1" pivotButton="0" quotePrefix="0" xfId="0">
      <alignment horizontal="center" vertical="center" wrapText="1"/>
    </xf>
    <xf numFmtId="164" fontId="7" fillId="0" borderId="4" applyAlignment="1" pivotButton="0" quotePrefix="0" xfId="0">
      <alignment horizontal="center" vertical="center" wrapText="1"/>
    </xf>
    <xf numFmtId="168" fontId="7" fillId="0" borderId="4" applyAlignment="1" pivotButton="0" quotePrefix="0" xfId="0">
      <alignment horizontal="center" vertical="center" wrapText="1"/>
    </xf>
    <xf numFmtId="0" fontId="23" fillId="0" borderId="4" applyAlignment="1" pivotButton="0" quotePrefix="0" xfId="0">
      <alignment horizontal="left" vertical="center" wrapText="1"/>
    </xf>
    <xf numFmtId="0" fontId="22" fillId="10" borderId="4" applyAlignment="1" pivotButton="0" quotePrefix="0" xfId="0">
      <alignment horizontal="center" vertical="center" wrapText="1"/>
    </xf>
    <xf numFmtId="0" fontId="9" fillId="10" borderId="4" applyAlignment="1" pivotButton="0" quotePrefix="0" xfId="0">
      <alignment horizontal="left" vertical="center" wrapText="1"/>
    </xf>
    <xf numFmtId="167" fontId="7" fillId="10" borderId="4" applyAlignment="1" pivotButton="0" quotePrefix="0" xfId="0">
      <alignment horizontal="center" vertical="center" wrapText="1"/>
    </xf>
    <xf numFmtId="3" fontId="7" fillId="10" borderId="4" applyAlignment="1" pivotButton="0" quotePrefix="0" xfId="0">
      <alignment horizontal="center" vertical="center" wrapText="1"/>
    </xf>
    <xf numFmtId="164" fontId="7" fillId="10" borderId="4" applyAlignment="1" pivotButton="0" quotePrefix="0" xfId="0">
      <alignment horizontal="center" vertical="center" wrapText="1"/>
    </xf>
    <xf numFmtId="168" fontId="7" fillId="10" borderId="4" applyAlignment="1" pivotButton="0" quotePrefix="0" xfId="0">
      <alignment horizontal="center" vertical="center" wrapText="1"/>
    </xf>
    <xf numFmtId="0" fontId="23" fillId="10" borderId="4" applyAlignment="1" pivotButton="0" quotePrefix="0" xfId="0">
      <alignment horizontal="left" vertical="center" wrapText="1"/>
    </xf>
    <xf numFmtId="0" fontId="24" fillId="0" borderId="1" applyAlignment="1" pivotButton="0" quotePrefix="0" xfId="0">
      <alignment horizontal="right" vertical="center"/>
    </xf>
    <xf numFmtId="164" fontId="25" fillId="0" borderId="1" applyAlignment="1" pivotButton="0" quotePrefix="0" xfId="0">
      <alignment horizontal="center" vertical="center" wrapText="1"/>
    </xf>
    <xf numFmtId="0" fontId="26" fillId="0" borderId="1" applyAlignment="1" pivotButton="0" quotePrefix="0" xfId="0">
      <alignment horizontal="right" vertical="center"/>
    </xf>
    <xf numFmtId="164" fontId="27" fillId="0" borderId="1" applyAlignment="1" pivotButton="0" quotePrefix="0" xfId="0">
      <alignment horizontal="center" vertical="center" wrapText="1"/>
    </xf>
    <xf numFmtId="0" fontId="28" fillId="0" borderId="1" applyAlignment="1" pivotButton="0" quotePrefix="0" xfId="0">
      <alignment horizontal="right" vertical="center"/>
    </xf>
    <xf numFmtId="164" fontId="29" fillId="0" borderId="1" applyAlignment="1" pivotButton="0" quotePrefix="0" xfId="0">
      <alignment horizontal="center" vertical="center" wrapText="1"/>
    </xf>
    <xf numFmtId="0" fontId="30" fillId="0" borderId="1" applyAlignment="1" pivotButton="0" quotePrefix="0" xfId="0">
      <alignment horizontal="right" vertical="center"/>
    </xf>
    <xf numFmtId="164" fontId="31" fillId="0" borderId="1" applyAlignment="1" pivotButton="0" quotePrefix="0" xfId="0">
      <alignment horizontal="center" vertical="center" wrapText="1"/>
    </xf>
    <xf numFmtId="0" fontId="9" fillId="10" borderId="4" applyAlignment="1" pivotButton="0" quotePrefix="0" xfId="0">
      <alignment horizontal="center" vertical="center" wrapText="1"/>
    </xf>
    <xf numFmtId="0" fontId="18" fillId="10" borderId="4" applyAlignment="1" pivotButton="0" quotePrefix="0" xfId="0">
      <alignment horizontal="left" vertical="center" wrapText="1"/>
    </xf>
    <xf numFmtId="0" fontId="18" fillId="0" borderId="4" applyAlignment="1" pivotButton="0" quotePrefix="0" xfId="0">
      <alignment horizontal="left" vertical="center" wrapText="1"/>
    </xf>
    <xf numFmtId="164" fontId="9" fillId="0" borderId="4" applyAlignment="1" pivotButton="0" quotePrefix="0" xfId="0">
      <alignment horizontal="center" vertical="center" wrapText="1"/>
    </xf>
    <xf numFmtId="0" fontId="32" fillId="0" borderId="0" applyAlignment="1" pivotButton="0" quotePrefix="0" xfId="0">
      <alignment horizontal="left" vertical="center" wrapText="1"/>
    </xf>
    <xf numFmtId="0" fontId="5" fillId="0" borderId="0" applyAlignment="1" pivotButton="0" quotePrefix="0" xfId="0">
      <alignment horizontal="left" vertical="center" wrapText="1"/>
    </xf>
    <xf numFmtId="0" fontId="7" fillId="0" borderId="0" applyAlignment="1" pivotButton="0" quotePrefix="0" xfId="0">
      <alignment horizontal="left" vertical="center" wrapText="1"/>
    </xf>
    <xf numFmtId="0" fontId="33" fillId="0" borderId="0" applyAlignment="1" pivotButton="0" quotePrefix="0" xfId="0">
      <alignment horizontal="left" vertical="center" wrapText="1"/>
    </xf>
    <xf numFmtId="0" fontId="34" fillId="0" borderId="0" applyAlignment="1" pivotButton="0" quotePrefix="0" xfId="0">
      <alignment horizontal="left" vertical="center" wrapText="1"/>
    </xf>
    <xf numFmtId="0" fontId="35" fillId="0" borderId="0" applyAlignment="1" pivotButton="0" quotePrefix="0" xfId="0">
      <alignment horizontal="left" vertical="center" wrapText="1"/>
    </xf>
    <xf numFmtId="0" fontId="6" fillId="0" borderId="0" pivotButton="0" quotePrefix="0" xfId="0"/>
    <xf numFmtId="0" fontId="7" fillId="0" borderId="0" pivotButton="0" quotePrefix="0" xfId="0"/>
    <xf numFmtId="0" fontId="36" fillId="0" borderId="0" pivotButton="0" quotePrefix="0" xfId="0"/>
    <xf numFmtId="0" fontId="37" fillId="0" borderId="0" applyAlignment="1" pivotButton="0" quotePrefix="0" xfId="0">
      <alignment horizontal="left" vertical="center" wrapText="1"/>
    </xf>
    <xf numFmtId="0" fontId="38" fillId="0" borderId="0" applyAlignment="1" pivotButton="0" quotePrefix="0" xfId="0">
      <alignment horizontal="left" vertical="center" wrapText="1"/>
    </xf>
  </cellXfs>
  <cellStyles count="1">
    <cellStyle name="Normal" xfId="0" builtinId="0" hidden="0"/>
  </cellStyles>
  <dxfs count="9">
    <dxf>
      <fill>
        <patternFill patternType="solid">
          <fgColor rgb="00D5F5E3"/>
          <bgColor rgb="00D5F5E3"/>
        </patternFill>
      </fill>
    </dxf>
    <dxf>
      <fill>
        <patternFill patternType="solid">
          <fgColor rgb="00D6EAF8"/>
          <bgColor rgb="00D6EAF8"/>
        </patternFill>
      </fill>
    </dxf>
    <dxf>
      <fill>
        <patternFill patternType="solid">
          <fgColor rgb="00FADBD8"/>
          <bgColor rgb="00FADBD8"/>
        </patternFill>
      </fill>
    </dxf>
    <dxf>
      <fill>
        <patternFill patternType="solid">
          <fgColor rgb="00FDEBD0"/>
          <bgColor rgb="00FDEBD0"/>
        </patternFill>
      </fill>
    </dxf>
    <dxf>
      <fill>
        <patternFill patternType="solid">
          <fgColor rgb="00EAECEE"/>
          <bgColor rgb="00EAECEE"/>
        </patternFill>
      </fill>
    </dxf>
    <dxf>
      <font>
        <name val="Calibri"/>
        <b val="1"/>
        <color rgb="00C0392B"/>
        <sz val="10"/>
      </font>
      <fill>
        <patternFill patternType="solid">
          <fgColor rgb="00FADBD8"/>
          <bgColor rgb="00FADBD8"/>
        </patternFill>
      </fill>
    </dxf>
    <dxf>
      <font>
        <name val="Calibri"/>
        <b val="1"/>
        <color rgb="00C0392B"/>
        <sz val="10"/>
      </font>
      <fill>
        <patternFill patternType="solid">
          <fgColor rgb="00FDEDEC"/>
          <bgColor rgb="00FDEDEC"/>
        </patternFill>
      </fill>
    </dxf>
    <dxf>
      <font>
        <b val="1"/>
        <color rgb="00C0392B"/>
      </font>
      <fill>
        <patternFill patternType="solid">
          <fgColor rgb="00FADBD8"/>
          <bgColor rgb="00FADBD8"/>
        </patternFill>
      </fill>
    </dxf>
    <dxf>
      <font>
        <b val="1"/>
        <color rgb="001B7A3D"/>
      </font>
      <fill>
        <patternFill patternType="solid">
          <fgColor rgb="00D5F5E3"/>
          <bgColor rgb="00D5F5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harts/chart1.xml><?xml version="1.0" encoding="utf-8"?>
<chartSpace xmlns:a="http://schemas.openxmlformats.org/drawingml/2006/main" xmlns="http://schemas.openxmlformats.org/drawingml/2006/chart">
  <style val="10"/>
  <chart>
    <title>
      <tx>
        <rich>
          <a:bodyPr/>
          <a:p>
            <a:pPr>
              <a:defRPr/>
            </a:pPr>
            <a:r>
              <a:t>Cumulative Project Progress</a:t>
            </a:r>
          </a:p>
        </rich>
      </tx>
    </title>
    <plotArea>
      <lineChart>
        <grouping val="standard"/>
        <ser>
          <idx val="0"/>
          <order val="0"/>
          <spPr>
            <a:solidFill>
              <a:srgbClr val="2E75B6"/>
            </a:solidFill>
            <a:ln>
              <a:prstDash val="solid"/>
            </a:ln>
          </spPr>
          <marker>
            <symbol val="none"/>
            <spPr>
              <a:ln>
                <a:prstDash val="solid"/>
              </a:ln>
            </spPr>
          </marker>
          <cat>
            <numRef>
              <f>'📈 Monthly Progress'!$A$5:$A$11</f>
            </numRef>
          </cat>
          <val>
            <numRef>
              <f>'📈 Monthly Progress'!$K$5:$K$11</f>
            </numRef>
          </val>
        </ser>
        <axId val="10"/>
        <axId val="100"/>
      </lineChart>
      <catAx>
        <axId val="10"/>
        <scaling>
          <orientation val="minMax"/>
        </scaling>
        <axPos val="l"/>
        <title>
          <tx>
            <rich>
              <a:bodyPr/>
              <a:p>
                <a:pPr>
                  <a:defRPr/>
                </a:pPr>
                <a:r>
                  <a:t>Month</a:t>
                </a:r>
              </a:p>
            </rich>
          </tx>
        </title>
        <majorTickMark val="none"/>
        <minorTickMark val="none"/>
        <crossAx val="100"/>
        <lblOffset val="100"/>
      </catAx>
      <valAx>
        <axId val="100"/>
        <scaling>
          <orientation val="minMax"/>
        </scaling>
        <axPos val="l"/>
        <majorGridlines/>
        <title>
          <tx>
            <rich>
              <a:bodyPr/>
              <a:p>
                <a:pPr>
                  <a:defRPr/>
                </a:pPr>
                <a:r>
                  <a:t>Progress %</a:t>
                </a:r>
              </a:p>
            </rich>
          </tx>
        </title>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0</col>
      <colOff>0</colOff>
      <row>15</row>
      <rowOff>0</rowOff>
    </from>
    <ext cx="7920000" cy="540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Relationships xmlns="http://schemas.openxmlformats.org/package/2006/relationships"><Relationship Type="http://schemas.openxmlformats.org/officeDocument/2006/relationships/drawing" Target="/xl/drawings/drawing1.xml" Id="rId1" /></Relationships>
</file>

<file path=xl/worksheets/_rels/sheet7.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tabColor rgb="001B2A4A"/>
    <outlinePr summaryBelow="1" summaryRight="1"/>
    <pageSetUpPr/>
  </sheetPr>
  <dimension ref="B1:G38"/>
  <sheetViews>
    <sheetView workbookViewId="0">
      <selection activeCell="A1" sqref="A1"/>
    </sheetView>
  </sheetViews>
  <sheetFormatPr baseColWidth="8" defaultRowHeight="15"/>
  <cols>
    <col width="3" customWidth="1" min="1" max="1"/>
    <col width="28" customWidth="1" min="2" max="2"/>
    <col width="16" customWidth="1" min="3" max="3"/>
    <col width="16" customWidth="1" min="4" max="4"/>
    <col width="16" customWidth="1" min="5" max="5"/>
    <col width="16" customWidth="1" min="6" max="6"/>
    <col width="16" customWidth="1" min="7" max="7"/>
    <col width="3" customWidth="1" min="8" max="8"/>
  </cols>
  <sheetData>
    <row r="1" ht="40" customHeight="1">
      <c r="B1" s="1" t="inlineStr">
        <is>
          <t>📊 Project Timeline Dashboard</t>
        </is>
      </c>
    </row>
    <row r="2">
      <c r="B2" s="2" t="inlineStr">
        <is>
          <t>Real-time project metrics, progress tracking &amp; resource overview  |  xsheetkit.com</t>
        </is>
      </c>
    </row>
    <row r="4" ht="22" customHeight="1">
      <c r="B4" s="3" t="inlineStr">
        <is>
          <t>Overall Progress</t>
        </is>
      </c>
      <c r="C4" s="3" t="inlineStr">
        <is>
          <t>Total Tasks</t>
        </is>
      </c>
      <c r="D4" s="3" t="inlineStr">
        <is>
          <t>Completed</t>
        </is>
      </c>
      <c r="E4" s="3" t="inlineStr">
        <is>
          <t>Budget Spent</t>
        </is>
      </c>
      <c r="F4" s="3" t="inlineStr">
        <is>
          <t>Budget Remaining</t>
        </is>
      </c>
      <c r="G4" s="3" t="inlineStr">
        <is>
          <t>Days Remaining</t>
        </is>
      </c>
    </row>
    <row r="5" ht="48" customHeight="1">
      <c r="B5" s="4">
        <f>COUNTIF('📋 Task Tracker'!J7:J106,"Complete")/MAX(1,COUNTA('📋 Task Tracker'!B7:B106))</f>
        <v/>
      </c>
      <c r="C5" s="5">
        <f>COUNTA('📋 Task Tracker'!B7:B106)</f>
        <v/>
      </c>
      <c r="D5" s="5">
        <f>COUNTIF('📋 Task Tracker'!J7:J106,"Complete")</f>
        <v/>
      </c>
      <c r="E5" s="6">
        <f>SUM('💰 Budget &amp; Resources'!H7:H106)</f>
        <v/>
      </c>
      <c r="F5" s="6">
        <f>SUM('💰 Budget &amp; Resources'!G7:G106)-SUM('💰 Budget &amp; Resources'!H7:H106)</f>
        <v/>
      </c>
      <c r="G5" s="7">
        <f>MAX(0,NETWORKDAYS(TODAY(),MAX('📋 Task Tracker'!E7:E106)))</f>
        <v/>
      </c>
    </row>
    <row r="8" ht="28" customHeight="1">
      <c r="B8" s="8" t="inlineStr">
        <is>
          <t>📋 PROJECT INFORMATION</t>
        </is>
      </c>
    </row>
    <row r="9">
      <c r="B9" s="9" t="n">
        <v>0</v>
      </c>
      <c r="C9" s="10" t="n">
        <v>1</v>
      </c>
      <c r="E9" s="9" t="n">
        <v>2</v>
      </c>
      <c r="F9" s="10" t="n">
        <v>3</v>
      </c>
    </row>
    <row r="10">
      <c r="B10" s="9" t="n">
        <v>0</v>
      </c>
      <c r="C10" s="10" t="n">
        <v>1</v>
      </c>
      <c r="E10" s="9" t="n">
        <v>2</v>
      </c>
      <c r="F10" s="10" t="n">
        <v>3</v>
      </c>
    </row>
    <row r="11">
      <c r="B11" s="9" t="n">
        <v>0</v>
      </c>
      <c r="C11" s="10" t="n">
        <v>1</v>
      </c>
      <c r="E11" s="9" t="n">
        <v>2</v>
      </c>
      <c r="F11" s="10" t="n">
        <v>3</v>
      </c>
    </row>
    <row r="12">
      <c r="B12" s="9" t="n">
        <v>0</v>
      </c>
      <c r="C12" s="10" t="n">
        <v>1</v>
      </c>
      <c r="E12" s="9" t="n">
        <v>2</v>
      </c>
      <c r="F12" s="10" t="n">
        <v>3</v>
      </c>
    </row>
    <row r="14" ht="28" customHeight="1">
      <c r="B14" s="8" t="inlineStr">
        <is>
          <t>📈 TASK STATUS BREAKDOWN</t>
        </is>
      </c>
    </row>
    <row r="15" ht="28" customHeight="1">
      <c r="B15" s="11" t="inlineStr">
        <is>
          <t>Status</t>
        </is>
      </c>
      <c r="C15" s="11" t="inlineStr">
        <is>
          <t>Count</t>
        </is>
      </c>
      <c r="D15" s="11" t="inlineStr">
        <is>
          <t>% of Total</t>
        </is>
      </c>
    </row>
    <row r="16">
      <c r="B16" s="12" t="inlineStr">
        <is>
          <t>Not Started</t>
        </is>
      </c>
      <c r="C16" s="13">
        <f>COUNTIF('📋 Task Tracker'!J7:J106,"Not Started")</f>
        <v/>
      </c>
      <c r="D16" s="14">
        <f>IF(SUM(B16:B20)=0,0,B16/SUM(B12:B16))</f>
        <v/>
      </c>
    </row>
    <row r="17">
      <c r="B17" s="15" t="inlineStr">
        <is>
          <t>In Progress</t>
        </is>
      </c>
      <c r="C17" s="16">
        <f>COUNTIF('📋 Task Tracker'!J7:J106,"In Progress")</f>
        <v/>
      </c>
      <c r="D17" s="17">
        <f>IF(SUM(B17:B21)=0,0,B17/SUM(B13:B17))</f>
        <v/>
      </c>
    </row>
    <row r="18">
      <c r="B18" s="18" t="inlineStr">
        <is>
          <t>Complete</t>
        </is>
      </c>
      <c r="C18" s="19">
        <f>COUNTIF('📋 Task Tracker'!J7:J106,"Complete")</f>
        <v/>
      </c>
      <c r="D18" s="20">
        <f>IF(SUM(B18:B22)=0,0,B18/SUM(B14:B18))</f>
        <v/>
      </c>
    </row>
    <row r="19">
      <c r="B19" s="21" t="inlineStr">
        <is>
          <t>Blocked</t>
        </is>
      </c>
      <c r="C19" s="22">
        <f>COUNTIF('📋 Task Tracker'!J7:J106,"Blocked")</f>
        <v/>
      </c>
      <c r="D19" s="23">
        <f>IF(SUM(B19:B23)=0,0,B19/SUM(B15:B19))</f>
        <v/>
      </c>
    </row>
    <row r="20">
      <c r="B20" s="24" t="inlineStr">
        <is>
          <t>Delayed</t>
        </is>
      </c>
      <c r="C20" s="25">
        <f>COUNTIF('📋 Task Tracker'!J7:J106,"Delayed")</f>
        <v/>
      </c>
      <c r="D20" s="26">
        <f>IF(SUM(B20:B24)=0,0,B20/SUM(B16:B20))</f>
        <v/>
      </c>
    </row>
    <row r="21">
      <c r="B21" s="27" t="inlineStr">
        <is>
          <t>TOTAL</t>
        </is>
      </c>
      <c r="C21" s="28">
        <f>SUM(B16:B20)</f>
        <v/>
      </c>
      <c r="D21" s="29">
        <f>SUM(C16:C20)</f>
        <v/>
      </c>
    </row>
    <row r="23" ht="28" customHeight="1">
      <c r="B23" s="8" t="inlineStr">
        <is>
          <t>🚩 KEY MILESTONES</t>
        </is>
      </c>
    </row>
    <row r="24" ht="32" customHeight="1">
      <c r="B24" s="30" t="inlineStr">
        <is>
          <t>Milestone</t>
        </is>
      </c>
      <c r="C24" s="30" t="inlineStr">
        <is>
          <t>Target Date</t>
        </is>
      </c>
      <c r="D24" s="30" t="inlineStr">
        <is>
          <t>Status</t>
        </is>
      </c>
      <c r="E24" s="30" t="inlineStr">
        <is>
          <t>Owner</t>
        </is>
      </c>
      <c r="F24" s="30" t="inlineStr">
        <is>
          <t>Days Until</t>
        </is>
      </c>
    </row>
    <row r="25">
      <c r="B25" s="31" t="inlineStr">
        <is>
          <t>Requirements Finalized</t>
        </is>
      </c>
      <c r="C25" s="32" t="inlineStr">
        <is>
          <t>2025-07-15</t>
        </is>
      </c>
      <c r="D25" s="32" t="inlineStr">
        <is>
          <t>Complete</t>
        </is>
      </c>
      <c r="E25" s="32" t="inlineStr">
        <is>
          <t>PM</t>
        </is>
      </c>
      <c r="F25" s="33">
        <f>MAX(0,NETWORKDAYS(TODAY(),C25))</f>
        <v/>
      </c>
    </row>
    <row r="26">
      <c r="B26" s="34" t="inlineStr">
        <is>
          <t>Design Prototype Approved</t>
        </is>
      </c>
      <c r="C26" s="35" t="inlineStr">
        <is>
          <t>2025-08-30</t>
        </is>
      </c>
      <c r="D26" s="35" t="inlineStr">
        <is>
          <t>Complete</t>
        </is>
      </c>
      <c r="E26" s="35" t="inlineStr">
        <is>
          <t>UX Lead</t>
        </is>
      </c>
      <c r="F26" s="36">
        <f>MAX(0,NETWORKDAYS(TODAY(),C26))</f>
        <v/>
      </c>
    </row>
    <row r="27">
      <c r="B27" s="31" t="inlineStr">
        <is>
          <t>Frontend Development Complete</t>
        </is>
      </c>
      <c r="C27" s="32" t="inlineStr">
        <is>
          <t>2025-10-15</t>
        </is>
      </c>
      <c r="D27" s="32" t="inlineStr">
        <is>
          <t>In Progress</t>
        </is>
      </c>
      <c r="E27" s="32" t="inlineStr">
        <is>
          <t>Tech Lead</t>
        </is>
      </c>
      <c r="F27" s="33">
        <f>MAX(0,NETWORKDAYS(TODAY(),C27))</f>
        <v/>
      </c>
    </row>
    <row r="28">
      <c r="B28" s="34" t="inlineStr">
        <is>
          <t>Backend Integration Done</t>
        </is>
      </c>
      <c r="C28" s="35" t="inlineStr">
        <is>
          <t>2025-11-15</t>
        </is>
      </c>
      <c r="D28" s="35" t="inlineStr">
        <is>
          <t>In Progress</t>
        </is>
      </c>
      <c r="E28" s="35" t="inlineStr">
        <is>
          <t>BE Lead</t>
        </is>
      </c>
      <c r="F28" s="36">
        <f>MAX(0,NETWORKDAYS(TODAY(),C28))</f>
        <v/>
      </c>
    </row>
    <row r="29">
      <c r="B29" s="31" t="inlineStr">
        <is>
          <t>QA &amp; UAT Testing</t>
        </is>
      </c>
      <c r="C29" s="32" t="inlineStr">
        <is>
          <t>2025-12-01</t>
        </is>
      </c>
      <c r="D29" s="32" t="inlineStr">
        <is>
          <t>Not Started</t>
        </is>
      </c>
      <c r="E29" s="32" t="inlineStr">
        <is>
          <t>QA Lead</t>
        </is>
      </c>
      <c r="F29" s="33">
        <f>MAX(0,NETWORKDAYS(TODAY(),C29))</f>
        <v/>
      </c>
    </row>
    <row r="30">
      <c r="B30" s="34" t="inlineStr">
        <is>
          <t>Production Launch</t>
        </is>
      </c>
      <c r="C30" s="35" t="inlineStr">
        <is>
          <t>2025-12-31</t>
        </is>
      </c>
      <c r="D30" s="35" t="inlineStr">
        <is>
          <t>Not Started</t>
        </is>
      </c>
      <c r="E30" s="35" t="inlineStr">
        <is>
          <t>PM</t>
        </is>
      </c>
      <c r="F30" s="36">
        <f>MAX(0,NETWORKDAYS(TODAY(),C30))</f>
        <v/>
      </c>
    </row>
    <row r="33" ht="28" customHeight="1">
      <c r="B33" s="8" t="inlineStr">
        <is>
          <t>⚠️ RISK OVERVIEW</t>
        </is>
      </c>
    </row>
    <row r="34" ht="32" customHeight="1">
      <c r="B34" s="30" t="inlineStr">
        <is>
          <t>Risk Level</t>
        </is>
      </c>
      <c r="C34" s="30" t="inlineStr">
        <is>
          <t>Count</t>
        </is>
      </c>
      <c r="D34" s="30" t="inlineStr">
        <is>
          <t>Mitigation Status</t>
        </is>
      </c>
    </row>
    <row r="35">
      <c r="B35" s="31" t="inlineStr">
        <is>
          <t>Critical</t>
        </is>
      </c>
      <c r="C35" s="32">
        <f>COUNTIF('🚩 Risk Register'!G7:G56,"Critical")</f>
        <v/>
      </c>
      <c r="D35" s="32" t="inlineStr"/>
    </row>
    <row r="36">
      <c r="B36" s="34" t="inlineStr">
        <is>
          <t>High</t>
        </is>
      </c>
      <c r="C36" s="35">
        <f>COUNTIF('🚩 Risk Register'!G7:G56,"High")</f>
        <v/>
      </c>
      <c r="D36" s="35" t="inlineStr"/>
    </row>
    <row r="37">
      <c r="B37" s="31" t="inlineStr">
        <is>
          <t>Medium</t>
        </is>
      </c>
      <c r="C37" s="32">
        <f>COUNTIF('🚩 Risk Register'!G7:G56,"Medium")</f>
        <v/>
      </c>
      <c r="D37" s="32" t="inlineStr"/>
    </row>
    <row r="38">
      <c r="B38" s="34" t="inlineStr">
        <is>
          <t>Low</t>
        </is>
      </c>
      <c r="C38" s="35">
        <f>COUNTIF('🚩 Risk Register'!G7:G56,"Low")</f>
        <v/>
      </c>
      <c r="D38" s="35" t="inlineStr"/>
    </row>
  </sheetData>
  <mergeCells count="6">
    <mergeCell ref="B2:G2"/>
    <mergeCell ref="B14:G14"/>
    <mergeCell ref="B23:G23"/>
    <mergeCell ref="B1:G1"/>
    <mergeCell ref="B8:G8"/>
    <mergeCell ref="B33:G33"/>
  </mergeCells>
  <conditionalFormatting sqref="B5">
    <cfRule type="dataBar" priority="1">
      <dataBar showValue="1">
        <cfvo type="min"/>
        <cfvo type="max"/>
        <color rgb="002E75B6"/>
      </dataBar>
    </cfRule>
  </conditionalFormatting>
  <dataValidations count="1">
    <dataValidation sqref="D14 D15 D16 D17 D18 D19" showDropDown="0" showInputMessage="0" showErrorMessage="0" allowBlank="1" type="list">
      <formula1>"Not Started,In Progress,Complete,Blocked,Delayed"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Q39"/>
  <sheetViews>
    <sheetView workbookViewId="0">
      <pane ySplit="4" topLeftCell="A5" activePane="bottomLeft" state="frozen"/>
      <selection pane="bottomLeft" activeCell="A1" sqref="A1"/>
    </sheetView>
  </sheetViews>
  <sheetFormatPr baseColWidth="8" defaultRowHeight="15"/>
  <cols>
    <col width="8" customWidth="1" min="1" max="1"/>
    <col width="22" customWidth="1" min="2" max="2"/>
    <col width="28" customWidth="1" min="3" max="3"/>
    <col width="14" customWidth="1" min="4" max="4"/>
    <col width="12" customWidth="1" min="5" max="5"/>
    <col width="12" customWidth="1" min="6" max="6"/>
    <col width="10" customWidth="1" min="7" max="7"/>
    <col width="12" customWidth="1" min="8" max="8"/>
    <col width="16" customWidth="1" min="9" max="9"/>
    <col width="13" customWidth="1" min="10" max="10"/>
    <col width="10" customWidth="1" min="11" max="11"/>
    <col width="12" customWidth="1" min="12" max="12"/>
    <col width="12" customWidth="1" min="13" max="13"/>
    <col width="10" customWidth="1" min="14" max="14"/>
    <col width="10" customWidth="1" min="15" max="15"/>
    <col width="10" customWidth="1" min="16" max="16"/>
    <col width="22" customWidth="1" min="17" max="17"/>
  </cols>
  <sheetData>
    <row r="1" ht="40" customHeight="1">
      <c r="A1" s="1" t="inlineStr">
        <is>
          <t>📋 Project Task Tracker &amp; Gantt Chart</t>
        </is>
      </c>
    </row>
    <row r="2">
      <c r="A2" s="2" t="inlineStr">
        <is>
          <t>Complete Work Breakdown Structure with dependencies, critical path &amp; automatic duration calculations</t>
        </is>
      </c>
    </row>
    <row r="3" ht="6" customHeight="1"/>
    <row r="4" ht="36" customHeight="1">
      <c r="A4" s="30" t="inlineStr">
        <is>
          <t>WBS ID</t>
        </is>
      </c>
      <c r="B4" s="30" t="inlineStr">
        <is>
          <t>Task Name</t>
        </is>
      </c>
      <c r="C4" s="30" t="inlineStr">
        <is>
          <t>Description</t>
        </is>
      </c>
      <c r="D4" s="30" t="inlineStr">
        <is>
          <t>Department</t>
        </is>
      </c>
      <c r="E4" s="30" t="inlineStr">
        <is>
          <t>Start Date</t>
        </is>
      </c>
      <c r="F4" s="30" t="inlineStr">
        <is>
          <t>End Date</t>
        </is>
      </c>
      <c r="G4" s="30" t="inlineStr">
        <is>
          <t>Duration
(Days)</t>
        </is>
      </c>
      <c r="H4" s="30" t="inlineStr">
        <is>
          <t>Predecessors</t>
        </is>
      </c>
      <c r="I4" s="30" t="inlineStr">
        <is>
          <t>Assigned To</t>
        </is>
      </c>
      <c r="J4" s="30" t="inlineStr">
        <is>
          <t>Status</t>
        </is>
      </c>
      <c r="K4" s="30" t="inlineStr">
        <is>
          <t>% Complete</t>
        </is>
      </c>
      <c r="L4" s="30" t="inlineStr">
        <is>
          <t>Actual Start</t>
        </is>
      </c>
      <c r="M4" s="30" t="inlineStr">
        <is>
          <t>Actual End</t>
        </is>
      </c>
      <c r="N4" s="30" t="inlineStr">
        <is>
          <t>Actual Days</t>
        </is>
      </c>
      <c r="O4" s="30" t="inlineStr">
        <is>
          <t>Variance
(Days)</t>
        </is>
      </c>
      <c r="P4" s="30" t="inlineStr">
        <is>
          <t>Critical
Path?</t>
        </is>
      </c>
      <c r="Q4" s="30" t="inlineStr">
        <is>
          <t>Comments</t>
        </is>
      </c>
    </row>
    <row r="5">
      <c r="A5" s="37" t="inlineStr">
        <is>
          <t>1.0</t>
        </is>
      </c>
      <c r="B5" s="38" t="inlineStr">
        <is>
          <t>Project Initiation</t>
        </is>
      </c>
      <c r="C5" s="31" t="inlineStr">
        <is>
          <t>Kickoff, stakeholder alignment, project charter</t>
        </is>
      </c>
      <c r="D5" s="32" t="inlineStr">
        <is>
          <t>PMO</t>
        </is>
      </c>
      <c r="E5" s="39" t="inlineStr">
        <is>
          <t>2025-06-01</t>
        </is>
      </c>
      <c r="F5" s="39" t="inlineStr">
        <is>
          <t>2025-06-14</t>
        </is>
      </c>
      <c r="G5" s="33">
        <f>IF(AND(E5&lt;&gt;"",F5&lt;&gt;""),NETWORKDAYS(E5,F5),"")</f>
        <v/>
      </c>
      <c r="H5" s="32" t="inlineStr"/>
      <c r="I5" s="31" t="inlineStr">
        <is>
          <t>Zhang Wei</t>
        </is>
      </c>
      <c r="J5" s="32" t="inlineStr">
        <is>
          <t>Complete</t>
        </is>
      </c>
      <c r="K5" s="40" t="n">
        <v>1</v>
      </c>
      <c r="L5" s="39" t="inlineStr">
        <is>
          <t>2025-06-01</t>
        </is>
      </c>
      <c r="M5" s="39" t="inlineStr">
        <is>
          <t>2025-06-13</t>
        </is>
      </c>
      <c r="N5" s="33">
        <f>IF(AND(L5&lt;&gt;"",M5&lt;&gt;""),NETWORKDAYS(L5,M5),IF(AND(L5&lt;&gt;"",M5=""),NETWORKDAYS(L5,TODAY()),""))</f>
        <v/>
      </c>
      <c r="O5" s="41">
        <f>IF(AND(G5&lt;&gt;"",N5&lt;&gt;""),N5-G5,"")</f>
        <v/>
      </c>
      <c r="P5" s="42" t="inlineStr"/>
      <c r="Q5" s="31" t="inlineStr">
        <is>
          <t>Yes</t>
        </is>
      </c>
    </row>
    <row r="6">
      <c r="A6" s="43" t="inlineStr">
        <is>
          <t>1.1</t>
        </is>
      </c>
      <c r="B6" s="44" t="inlineStr">
        <is>
          <t>Stakeholder Interviews</t>
        </is>
      </c>
      <c r="C6" s="34" t="inlineStr">
        <is>
          <t>Conduct 12 stakeholder discovery sessions</t>
        </is>
      </c>
      <c r="D6" s="35" t="inlineStr">
        <is>
          <t>PMO</t>
        </is>
      </c>
      <c r="E6" s="45" t="inlineStr">
        <is>
          <t>2025-06-01</t>
        </is>
      </c>
      <c r="F6" s="45" t="inlineStr">
        <is>
          <t>2025-06-07</t>
        </is>
      </c>
      <c r="G6" s="36">
        <f>IF(AND(E6&lt;&gt;"",F6&lt;&gt;""),NETWORKDAYS(E6,F6),"")</f>
        <v/>
      </c>
      <c r="H6" s="35" t="inlineStr"/>
      <c r="I6" s="34" t="inlineStr">
        <is>
          <t>Li Na</t>
        </is>
      </c>
      <c r="J6" s="35" t="inlineStr">
        <is>
          <t>Complete</t>
        </is>
      </c>
      <c r="K6" s="46" t="n">
        <v>1</v>
      </c>
      <c r="L6" s="45" t="inlineStr">
        <is>
          <t>2025-06-01</t>
        </is>
      </c>
      <c r="M6" s="45" t="inlineStr">
        <is>
          <t>2025-06-06</t>
        </is>
      </c>
      <c r="N6" s="36">
        <f>IF(AND(L6&lt;&gt;"",M6&lt;&gt;""),NETWORKDAYS(L6,M6),IF(AND(L6&lt;&gt;"",M6=""),NETWORKDAYS(L6,TODAY()),""))</f>
        <v/>
      </c>
      <c r="O6" s="47">
        <f>IF(AND(G6&lt;&gt;"",N6&lt;&gt;""),N6-G6,"")</f>
        <v/>
      </c>
      <c r="P6" s="48" t="inlineStr"/>
      <c r="Q6" s="34" t="inlineStr">
        <is>
          <t>Yes</t>
        </is>
      </c>
    </row>
    <row r="7">
      <c r="A7" s="37" t="inlineStr">
        <is>
          <t>1.2</t>
        </is>
      </c>
      <c r="B7" s="38" t="inlineStr">
        <is>
          <t>Project Charter Draft</t>
        </is>
      </c>
      <c r="C7" s="31" t="inlineStr">
        <is>
          <t>Write and circulate project charter for approval</t>
        </is>
      </c>
      <c r="D7" s="32" t="inlineStr">
        <is>
          <t>PMO</t>
        </is>
      </c>
      <c r="E7" s="39" t="inlineStr">
        <is>
          <t>2025-06-08</t>
        </is>
      </c>
      <c r="F7" s="39" t="inlineStr">
        <is>
          <t>2025-06-14</t>
        </is>
      </c>
      <c r="G7" s="33">
        <f>IF(AND(E7&lt;&gt;"",F7&lt;&gt;""),NETWORKDAYS(E7,F7),"")</f>
        <v/>
      </c>
      <c r="H7" s="32" t="inlineStr">
        <is>
          <t>1.1</t>
        </is>
      </c>
      <c r="I7" s="31" t="inlineStr">
        <is>
          <t>Zhang Wei</t>
        </is>
      </c>
      <c r="J7" s="32" t="inlineStr">
        <is>
          <t>Complete</t>
        </is>
      </c>
      <c r="K7" s="40" t="n">
        <v>1</v>
      </c>
      <c r="L7" s="39" t="inlineStr">
        <is>
          <t>2025-06-07</t>
        </is>
      </c>
      <c r="M7" s="39" t="inlineStr">
        <is>
          <t>2025-06-13</t>
        </is>
      </c>
      <c r="N7" s="33">
        <f>IF(AND(L7&lt;&gt;"",M7&lt;&gt;""),NETWORKDAYS(L7,M7),IF(AND(L7&lt;&gt;"",M7=""),NETWORKDAYS(L7,TODAY()),""))</f>
        <v/>
      </c>
      <c r="O7" s="41">
        <f>IF(AND(G7&lt;&gt;"",N7&lt;&gt;""),N7-G7,"")</f>
        <v/>
      </c>
      <c r="P7" s="42" t="inlineStr"/>
      <c r="Q7" s="31" t="inlineStr">
        <is>
          <t>Yes</t>
        </is>
      </c>
    </row>
    <row r="8">
      <c r="A8" s="43" t="inlineStr">
        <is>
          <t>2.0</t>
        </is>
      </c>
      <c r="B8" s="44" t="inlineStr">
        <is>
          <t>Requirements Gathering</t>
        </is>
      </c>
      <c r="C8" s="34" t="inlineStr">
        <is>
          <t>User stories, functional &amp; non-functional requirements</t>
        </is>
      </c>
      <c r="D8" s="35" t="inlineStr">
        <is>
          <t>Product</t>
        </is>
      </c>
      <c r="E8" s="45" t="inlineStr">
        <is>
          <t>2025-06-15</t>
        </is>
      </c>
      <c r="F8" s="45" t="inlineStr">
        <is>
          <t>2025-07-15</t>
        </is>
      </c>
      <c r="G8" s="36">
        <f>IF(AND(E8&lt;&gt;"",F8&lt;&gt;""),NETWORKDAYS(E8,F8),"")</f>
        <v/>
      </c>
      <c r="H8" s="35" t="inlineStr">
        <is>
          <t>1.0</t>
        </is>
      </c>
      <c r="I8" s="34" t="inlineStr">
        <is>
          <t>Chen Xiao</t>
        </is>
      </c>
      <c r="J8" s="35" t="inlineStr">
        <is>
          <t>Complete</t>
        </is>
      </c>
      <c r="K8" s="46" t="n">
        <v>1</v>
      </c>
      <c r="L8" s="45" t="inlineStr">
        <is>
          <t>2025-06-15</t>
        </is>
      </c>
      <c r="M8" s="45" t="inlineStr">
        <is>
          <t>2025-07-14</t>
        </is>
      </c>
      <c r="N8" s="36">
        <f>IF(AND(L8&lt;&gt;"",M8&lt;&gt;""),NETWORKDAYS(L8,M8),IF(AND(L8&lt;&gt;"",M8=""),NETWORKDAYS(L8,TODAY()),""))</f>
        <v/>
      </c>
      <c r="O8" s="47">
        <f>IF(AND(G8&lt;&gt;"",N8&lt;&gt;""),N8-G8,"")</f>
        <v/>
      </c>
      <c r="P8" s="48" t="inlineStr"/>
      <c r="Q8" s="34" t="inlineStr">
        <is>
          <t>Yes</t>
        </is>
      </c>
    </row>
    <row r="9">
      <c r="A9" s="37" t="inlineStr">
        <is>
          <t>2.1</t>
        </is>
      </c>
      <c r="B9" s="38" t="inlineStr">
        <is>
          <t>User Research</t>
        </is>
      </c>
      <c r="C9" s="31" t="inlineStr">
        <is>
          <t>User interviews, surveys, competitive analysis</t>
        </is>
      </c>
      <c r="D9" s="32" t="inlineStr">
        <is>
          <t>UX</t>
        </is>
      </c>
      <c r="E9" s="39" t="inlineStr">
        <is>
          <t>2025-06-15</t>
        </is>
      </c>
      <c r="F9" s="39" t="inlineStr">
        <is>
          <t>2025-06-30</t>
        </is>
      </c>
      <c r="G9" s="33">
        <f>IF(AND(E9&lt;&gt;"",F9&lt;&gt;""),NETWORKDAYS(E9,F9),"")</f>
        <v/>
      </c>
      <c r="H9" s="32" t="inlineStr">
        <is>
          <t>1.2</t>
        </is>
      </c>
      <c r="I9" s="31" t="inlineStr">
        <is>
          <t>Wang Fang</t>
        </is>
      </c>
      <c r="J9" s="32" t="inlineStr">
        <is>
          <t>Complete</t>
        </is>
      </c>
      <c r="K9" s="40" t="n">
        <v>1</v>
      </c>
      <c r="L9" s="39" t="inlineStr">
        <is>
          <t>2025-06-15</t>
        </is>
      </c>
      <c r="M9" s="39" t="inlineStr">
        <is>
          <t>2025-07-01</t>
        </is>
      </c>
      <c r="N9" s="33">
        <f>IF(AND(L9&lt;&gt;"",M9&lt;&gt;""),NETWORKDAYS(L9,M9),IF(AND(L9&lt;&gt;"",M9=""),NETWORKDAYS(L9,TODAY()),""))</f>
        <v/>
      </c>
      <c r="O9" s="41">
        <f>IF(AND(G9&lt;&gt;"",N9&lt;&gt;""),N9-G9,"")</f>
        <v/>
      </c>
      <c r="P9" s="42" t="inlineStr"/>
      <c r="Q9" s="31" t="inlineStr">
        <is>
          <t>No</t>
        </is>
      </c>
    </row>
    <row r="10">
      <c r="A10" s="43" t="inlineStr">
        <is>
          <t>2.2</t>
        </is>
      </c>
      <c r="B10" s="44" t="inlineStr">
        <is>
          <t>Functional Specs</t>
        </is>
      </c>
      <c r="C10" s="34" t="inlineStr">
        <is>
          <t>Document all functional requirements &amp; user flows</t>
        </is>
      </c>
      <c r="D10" s="35" t="inlineStr">
        <is>
          <t>Product</t>
        </is>
      </c>
      <c r="E10" s="45" t="inlineStr">
        <is>
          <t>2025-07-01</t>
        </is>
      </c>
      <c r="F10" s="45" t="inlineStr">
        <is>
          <t>2025-07-10</t>
        </is>
      </c>
      <c r="G10" s="36">
        <f>IF(AND(E10&lt;&gt;"",F10&lt;&gt;""),NETWORKDAYS(E10,F10),"")</f>
        <v/>
      </c>
      <c r="H10" s="35" t="inlineStr">
        <is>
          <t>2.1</t>
        </is>
      </c>
      <c r="I10" s="34" t="inlineStr">
        <is>
          <t>Chen Xiao</t>
        </is>
      </c>
      <c r="J10" s="35" t="inlineStr">
        <is>
          <t>Complete</t>
        </is>
      </c>
      <c r="K10" s="46" t="n">
        <v>1</v>
      </c>
      <c r="L10" s="45" t="inlineStr">
        <is>
          <t>2025-07-01</t>
        </is>
      </c>
      <c r="M10" s="45" t="inlineStr">
        <is>
          <t>2025-07-09</t>
        </is>
      </c>
      <c r="N10" s="36">
        <f>IF(AND(L10&lt;&gt;"",M10&lt;&gt;""),NETWORKDAYS(L10,M10),IF(AND(L10&lt;&gt;"",M10=""),NETWORKDAYS(L10,TODAY()),""))</f>
        <v/>
      </c>
      <c r="O10" s="47">
        <f>IF(AND(G10&lt;&gt;"",N10&lt;&gt;""),N10-G10,"")</f>
        <v/>
      </c>
      <c r="P10" s="48" t="inlineStr"/>
      <c r="Q10" s="34" t="inlineStr">
        <is>
          <t>No</t>
        </is>
      </c>
    </row>
    <row r="11">
      <c r="A11" s="37" t="inlineStr">
        <is>
          <t>2.3</t>
        </is>
      </c>
      <c r="B11" s="38" t="inlineStr">
        <is>
          <t>Technical Specs</t>
        </is>
      </c>
      <c r="C11" s="31" t="inlineStr">
        <is>
          <t>API design, data model, integration requirements</t>
        </is>
      </c>
      <c r="D11" s="32" t="inlineStr">
        <is>
          <t>Engineering</t>
        </is>
      </c>
      <c r="E11" s="39" t="inlineStr">
        <is>
          <t>2025-07-05</t>
        </is>
      </c>
      <c r="F11" s="39" t="inlineStr">
        <is>
          <t>2025-07-15</t>
        </is>
      </c>
      <c r="G11" s="33">
        <f>IF(AND(E11&lt;&gt;"",F11&lt;&gt;""),NETWORKDAYS(E11,F11),"")</f>
        <v/>
      </c>
      <c r="H11" s="32" t="inlineStr">
        <is>
          <t>2.1</t>
        </is>
      </c>
      <c r="I11" s="31" t="inlineStr">
        <is>
          <t>Zhao Lei</t>
        </is>
      </c>
      <c r="J11" s="32" t="inlineStr">
        <is>
          <t>Complete</t>
        </is>
      </c>
      <c r="K11" s="40" t="n">
        <v>1</v>
      </c>
      <c r="L11" s="39" t="inlineStr">
        <is>
          <t>2025-07-05</t>
        </is>
      </c>
      <c r="M11" s="39" t="inlineStr">
        <is>
          <t>2025-07-15</t>
        </is>
      </c>
      <c r="N11" s="33">
        <f>IF(AND(L11&lt;&gt;"",M11&lt;&gt;""),NETWORKDAYS(L11,M11),IF(AND(L11&lt;&gt;"",M11=""),NETWORKDAYS(L11,TODAY()),""))</f>
        <v/>
      </c>
      <c r="O11" s="41">
        <f>IF(AND(G11&lt;&gt;"",N11&lt;&gt;""),N11-G11,"")</f>
        <v/>
      </c>
      <c r="P11" s="42" t="inlineStr"/>
      <c r="Q11" s="31" t="inlineStr">
        <is>
          <t>No</t>
        </is>
      </c>
    </row>
    <row r="12">
      <c r="A12" s="43" t="inlineStr">
        <is>
          <t>3.0</t>
        </is>
      </c>
      <c r="B12" s="44" t="inlineStr">
        <is>
          <t>Design Phase</t>
        </is>
      </c>
      <c r="C12" s="34" t="inlineStr">
        <is>
          <t>UI/UX design, prototyping &amp; design system</t>
        </is>
      </c>
      <c r="D12" s="35" t="inlineStr">
        <is>
          <t>UX</t>
        </is>
      </c>
      <c r="E12" s="45" t="inlineStr">
        <is>
          <t>2025-07-16</t>
        </is>
      </c>
      <c r="F12" s="45" t="inlineStr">
        <is>
          <t>2025-09-15</t>
        </is>
      </c>
      <c r="G12" s="36">
        <f>IF(AND(E12&lt;&gt;"",F12&lt;&gt;""),NETWORKDAYS(E12,F12),"")</f>
        <v/>
      </c>
      <c r="H12" s="35" t="inlineStr">
        <is>
          <t>2.0</t>
        </is>
      </c>
      <c r="I12" s="34" t="inlineStr">
        <is>
          <t>Wang Fang</t>
        </is>
      </c>
      <c r="J12" s="35" t="inlineStr">
        <is>
          <t>In Progress</t>
        </is>
      </c>
      <c r="K12" s="46" t="n">
        <v>0.85</v>
      </c>
      <c r="L12" s="45" t="inlineStr">
        <is>
          <t>2025-07-16</t>
        </is>
      </c>
      <c r="M12" s="45" t="inlineStr"/>
      <c r="N12" s="36">
        <f>IF(AND(L12&lt;&gt;"",M12&lt;&gt;""),NETWORKDAYS(L12,M12),IF(AND(L12&lt;&gt;"",M12=""),NETWORKDAYS(L12,TODAY()),""))</f>
        <v/>
      </c>
      <c r="O12" s="47">
        <f>IF(AND(G12&lt;&gt;"",N12&lt;&gt;""),N12-G12,"")</f>
        <v/>
      </c>
      <c r="P12" s="48" t="inlineStr"/>
      <c r="Q12" s="34" t="inlineStr">
        <is>
          <t>Yes</t>
        </is>
      </c>
    </row>
    <row r="13">
      <c r="A13" s="37" t="inlineStr">
        <is>
          <t>3.1</t>
        </is>
      </c>
      <c r="B13" s="38" t="inlineStr">
        <is>
          <t>Wireframes</t>
        </is>
      </c>
      <c r="C13" s="31" t="inlineStr">
        <is>
          <t>Low-fidelity wireframes for all 24 screens</t>
        </is>
      </c>
      <c r="D13" s="32" t="inlineStr">
        <is>
          <t>UX</t>
        </is>
      </c>
      <c r="E13" s="39" t="inlineStr">
        <is>
          <t>2025-07-16</t>
        </is>
      </c>
      <c r="F13" s="39" t="inlineStr">
        <is>
          <t>2025-08-10</t>
        </is>
      </c>
      <c r="G13" s="33">
        <f>IF(AND(E13&lt;&gt;"",F13&lt;&gt;""),NETWORKDAYS(E13,F13),"")</f>
        <v/>
      </c>
      <c r="H13" s="32" t="inlineStr">
        <is>
          <t>2.3</t>
        </is>
      </c>
      <c r="I13" s="31" t="inlineStr">
        <is>
          <t>Wang Fang</t>
        </is>
      </c>
      <c r="J13" s="32" t="inlineStr">
        <is>
          <t>Complete</t>
        </is>
      </c>
      <c r="K13" s="40" t="n">
        <v>1</v>
      </c>
      <c r="L13" s="39" t="inlineStr">
        <is>
          <t>2025-07-16</t>
        </is>
      </c>
      <c r="M13" s="39" t="inlineStr">
        <is>
          <t>2025-08-09</t>
        </is>
      </c>
      <c r="N13" s="33">
        <f>IF(AND(L13&lt;&gt;"",M13&lt;&gt;""),NETWORKDAYS(L13,M13),IF(AND(L13&lt;&gt;"",M13=""),NETWORKDAYS(L13,TODAY()),""))</f>
        <v/>
      </c>
      <c r="O13" s="41">
        <f>IF(AND(G13&lt;&gt;"",N13&lt;&gt;""),N13-G13,"")</f>
        <v/>
      </c>
      <c r="P13" s="42" t="inlineStr"/>
      <c r="Q13" s="31" t="inlineStr">
        <is>
          <t>No</t>
        </is>
      </c>
    </row>
    <row r="14">
      <c r="A14" s="43" t="inlineStr">
        <is>
          <t>3.2</t>
        </is>
      </c>
      <c r="B14" s="44" t="inlineStr">
        <is>
          <t>High-Fidelity Mockups</t>
        </is>
      </c>
      <c r="C14" s="34" t="inlineStr">
        <is>
          <t>Pixel-perfect designs for all screens</t>
        </is>
      </c>
      <c r="D14" s="35" t="inlineStr">
        <is>
          <t>UX</t>
        </is>
      </c>
      <c r="E14" s="45" t="inlineStr">
        <is>
          <t>2025-08-11</t>
        </is>
      </c>
      <c r="F14" s="45" t="inlineStr">
        <is>
          <t>2025-09-05</t>
        </is>
      </c>
      <c r="G14" s="36">
        <f>IF(AND(E14&lt;&gt;"",F14&lt;&gt;""),NETWORKDAYS(E14,F14),"")</f>
        <v/>
      </c>
      <c r="H14" s="35" t="inlineStr">
        <is>
          <t>3.1</t>
        </is>
      </c>
      <c r="I14" s="34" t="inlineStr">
        <is>
          <t>Liu Yang</t>
        </is>
      </c>
      <c r="J14" s="35" t="inlineStr">
        <is>
          <t>In Progress</t>
        </is>
      </c>
      <c r="K14" s="46" t="n">
        <v>0.9</v>
      </c>
      <c r="L14" s="45" t="inlineStr">
        <is>
          <t>2025-08-11</t>
        </is>
      </c>
      <c r="M14" s="45" t="inlineStr"/>
      <c r="N14" s="36">
        <f>IF(AND(L14&lt;&gt;"",M14&lt;&gt;""),NETWORKDAYS(L14,M14),IF(AND(L14&lt;&gt;"",M14=""),NETWORKDAYS(L14,TODAY()),""))</f>
        <v/>
      </c>
      <c r="O14" s="47">
        <f>IF(AND(G14&lt;&gt;"",N14&lt;&gt;""),N14-G14,"")</f>
        <v/>
      </c>
      <c r="P14" s="48" t="inlineStr"/>
      <c r="Q14" s="34" t="inlineStr">
        <is>
          <t>No</t>
        </is>
      </c>
    </row>
    <row r="15">
      <c r="A15" s="37" t="inlineStr">
        <is>
          <t>3.3</t>
        </is>
      </c>
      <c r="B15" s="38" t="inlineStr">
        <is>
          <t>Design System</t>
        </is>
      </c>
      <c r="C15" s="31" t="inlineStr">
        <is>
          <t>Component library, tokens, responsive breakpoints</t>
        </is>
      </c>
      <c r="D15" s="32" t="inlineStr">
        <is>
          <t>UX</t>
        </is>
      </c>
      <c r="E15" s="39" t="inlineStr">
        <is>
          <t>2025-08-15</t>
        </is>
      </c>
      <c r="F15" s="39" t="inlineStr">
        <is>
          <t>2025-09-15</t>
        </is>
      </c>
      <c r="G15" s="33">
        <f>IF(AND(E15&lt;&gt;"",F15&lt;&gt;""),NETWORKDAYS(E15,F15),"")</f>
        <v/>
      </c>
      <c r="H15" s="32" t="inlineStr">
        <is>
          <t>3.2</t>
        </is>
      </c>
      <c r="I15" s="31" t="inlineStr">
        <is>
          <t>Wang Fang</t>
        </is>
      </c>
      <c r="J15" s="32" t="inlineStr">
        <is>
          <t>In Progress</t>
        </is>
      </c>
      <c r="K15" s="40" t="n">
        <v>0.7</v>
      </c>
      <c r="L15" s="39" t="inlineStr">
        <is>
          <t>2025-08-15</t>
        </is>
      </c>
      <c r="M15" s="39" t="inlineStr"/>
      <c r="N15" s="33">
        <f>IF(AND(L15&lt;&gt;"",M15&lt;&gt;""),NETWORKDAYS(L15,M15),IF(AND(L15&lt;&gt;"",M15=""),NETWORKDAYS(L15,TODAY()),""))</f>
        <v/>
      </c>
      <c r="O15" s="41">
        <f>IF(AND(G15&lt;&gt;"",N15&lt;&gt;""),N15-G15,"")</f>
        <v/>
      </c>
      <c r="P15" s="42" t="inlineStr"/>
      <c r="Q15" s="31" t="inlineStr">
        <is>
          <t>No</t>
        </is>
      </c>
    </row>
    <row r="16">
      <c r="A16" s="43" t="inlineStr">
        <is>
          <t>3.4</t>
        </is>
      </c>
      <c r="B16" s="44" t="inlineStr">
        <is>
          <t>Prototype Testing</t>
        </is>
      </c>
      <c r="C16" s="34" t="inlineStr">
        <is>
          <t>Usability testing with 15 participants</t>
        </is>
      </c>
      <c r="D16" s="35" t="inlineStr">
        <is>
          <t>UX</t>
        </is>
      </c>
      <c r="E16" s="45" t="inlineStr">
        <is>
          <t>2025-09-01</t>
        </is>
      </c>
      <c r="F16" s="45" t="inlineStr">
        <is>
          <t>2025-09-14</t>
        </is>
      </c>
      <c r="G16" s="36">
        <f>IF(AND(E16&lt;&gt;"",F16&lt;&gt;""),NETWORKDAYS(E16,F16),"")</f>
        <v/>
      </c>
      <c r="H16" s="35" t="inlineStr">
        <is>
          <t>3.2</t>
        </is>
      </c>
      <c r="I16" s="34" t="inlineStr">
        <is>
          <t>Liu Yang</t>
        </is>
      </c>
      <c r="J16" s="35" t="inlineStr">
        <is>
          <t>Not Started</t>
        </is>
      </c>
      <c r="K16" s="46" t="n">
        <v>0</v>
      </c>
      <c r="L16" s="45" t="inlineStr"/>
      <c r="M16" s="45" t="inlineStr"/>
      <c r="N16" s="36">
        <f>IF(AND(L16&lt;&gt;"",M16&lt;&gt;""),NETWORKDAYS(L16,M16),IF(AND(L16&lt;&gt;"",M16=""),NETWORKDAYS(L16,TODAY()),""))</f>
        <v/>
      </c>
      <c r="O16" s="47">
        <f>IF(AND(G16&lt;&gt;"",N16&lt;&gt;""),N16-G16,"")</f>
        <v/>
      </c>
      <c r="P16" s="48" t="inlineStr"/>
      <c r="Q16" s="34" t="inlineStr">
        <is>
          <t>No</t>
        </is>
      </c>
    </row>
    <row r="17">
      <c r="A17" s="37" t="inlineStr">
        <is>
          <t>4.0</t>
        </is>
      </c>
      <c r="B17" s="38" t="inlineStr">
        <is>
          <t>Frontend Development</t>
        </is>
      </c>
      <c r="C17" s="31" t="inlineStr">
        <is>
          <t>React/Next.js implementation of all screens</t>
        </is>
      </c>
      <c r="D17" s="32" t="inlineStr">
        <is>
          <t>Engineering</t>
        </is>
      </c>
      <c r="E17" s="39" t="inlineStr">
        <is>
          <t>2025-09-01</t>
        </is>
      </c>
      <c r="F17" s="39" t="inlineStr">
        <is>
          <t>2025-11-15</t>
        </is>
      </c>
      <c r="G17" s="33">
        <f>IF(AND(E17&lt;&gt;"",F17&lt;&gt;""),NETWORKDAYS(E17,F17),"")</f>
        <v/>
      </c>
      <c r="H17" s="32" t="inlineStr">
        <is>
          <t>3.0</t>
        </is>
      </c>
      <c r="I17" s="31" t="inlineStr">
        <is>
          <t>Zhao Lei</t>
        </is>
      </c>
      <c r="J17" s="32" t="inlineStr">
        <is>
          <t>In Progress</t>
        </is>
      </c>
      <c r="K17" s="40" t="n">
        <v>0.35</v>
      </c>
      <c r="L17" s="39" t="inlineStr">
        <is>
          <t>2025-09-01</t>
        </is>
      </c>
      <c r="M17" s="39" t="inlineStr"/>
      <c r="N17" s="33">
        <f>IF(AND(L17&lt;&gt;"",M17&lt;&gt;""),NETWORKDAYS(L17,M17),IF(AND(L17&lt;&gt;"",M17=""),NETWORKDAYS(L17,TODAY()),""))</f>
        <v/>
      </c>
      <c r="O17" s="41">
        <f>IF(AND(G17&lt;&gt;"",N17&lt;&gt;""),N17-G17,"")</f>
        <v/>
      </c>
      <c r="P17" s="42" t="inlineStr"/>
      <c r="Q17" s="31" t="inlineStr">
        <is>
          <t>Yes</t>
        </is>
      </c>
    </row>
    <row r="18">
      <c r="A18" s="43" t="inlineStr">
        <is>
          <t>4.1</t>
        </is>
      </c>
      <c r="B18" s="44" t="inlineStr">
        <is>
          <t>Component Development</t>
        </is>
      </c>
      <c r="C18" s="34" t="inlineStr">
        <is>
          <t>Build all reusable UI components</t>
        </is>
      </c>
      <c r="D18" s="35" t="inlineStr">
        <is>
          <t>Engineering</t>
        </is>
      </c>
      <c r="E18" s="45" t="inlineStr">
        <is>
          <t>2025-09-01</t>
        </is>
      </c>
      <c r="F18" s="45" t="inlineStr">
        <is>
          <t>2025-10-15</t>
        </is>
      </c>
      <c r="G18" s="36">
        <f>IF(AND(E18&lt;&gt;"",F18&lt;&gt;""),NETWORKDAYS(E18,F18),"")</f>
        <v/>
      </c>
      <c r="H18" s="35" t="inlineStr">
        <is>
          <t>3.3</t>
        </is>
      </c>
      <c r="I18" s="34" t="inlineStr">
        <is>
          <t>Zhao Lei</t>
        </is>
      </c>
      <c r="J18" s="35" t="inlineStr">
        <is>
          <t>In Progress</t>
        </is>
      </c>
      <c r="K18" s="46" t="n">
        <v>0.5</v>
      </c>
      <c r="L18" s="45" t="inlineStr">
        <is>
          <t>2025-09-01</t>
        </is>
      </c>
      <c r="M18" s="45" t="inlineStr"/>
      <c r="N18" s="36">
        <f>IF(AND(L18&lt;&gt;"",M18&lt;&gt;""),NETWORKDAYS(L18,M18),IF(AND(L18&lt;&gt;"",M18=""),NETWORKDAYS(L18,TODAY()),""))</f>
        <v/>
      </c>
      <c r="O18" s="47">
        <f>IF(AND(G18&lt;&gt;"",N18&lt;&gt;""),N18-G18,"")</f>
        <v/>
      </c>
      <c r="P18" s="48" t="inlineStr"/>
      <c r="Q18" s="34" t="inlineStr">
        <is>
          <t>No</t>
        </is>
      </c>
    </row>
    <row r="19">
      <c r="A19" s="37" t="inlineStr">
        <is>
          <t>4.2</t>
        </is>
      </c>
      <c r="B19" s="38" t="inlineStr">
        <is>
          <t>Page Assembly</t>
        </is>
      </c>
      <c r="C19" s="31" t="inlineStr">
        <is>
          <t>Assemble pages, routing, state management</t>
        </is>
      </c>
      <c r="D19" s="32" t="inlineStr">
        <is>
          <t>Engineering</t>
        </is>
      </c>
      <c r="E19" s="39" t="inlineStr">
        <is>
          <t>2025-10-01</t>
        </is>
      </c>
      <c r="F19" s="39" t="inlineStr">
        <is>
          <t>2025-10-31</t>
        </is>
      </c>
      <c r="G19" s="33">
        <f>IF(AND(E19&lt;&gt;"",F19&lt;&gt;""),NETWORKDAYS(E19,F19),"")</f>
        <v/>
      </c>
      <c r="H19" s="32" t="inlineStr">
        <is>
          <t>4.1</t>
        </is>
      </c>
      <c r="I19" s="31" t="inlineStr">
        <is>
          <t>Sun Yue</t>
        </is>
      </c>
      <c r="J19" s="32" t="inlineStr">
        <is>
          <t>Not Started</t>
        </is>
      </c>
      <c r="K19" s="40" t="n">
        <v>0.25</v>
      </c>
      <c r="L19" s="39" t="inlineStr">
        <is>
          <t>2025-10-01</t>
        </is>
      </c>
      <c r="M19" s="39" t="inlineStr"/>
      <c r="N19" s="33">
        <f>IF(AND(L19&lt;&gt;"",M19&lt;&gt;""),NETWORKDAYS(L19,M19),IF(AND(L19&lt;&gt;"",M19=""),NETWORKDAYS(L19,TODAY()),""))</f>
        <v/>
      </c>
      <c r="O19" s="41">
        <f>IF(AND(G19&lt;&gt;"",N19&lt;&gt;""),N19-G19,"")</f>
        <v/>
      </c>
      <c r="P19" s="42" t="inlineStr"/>
      <c r="Q19" s="31" t="inlineStr">
        <is>
          <t>No</t>
        </is>
      </c>
    </row>
    <row r="20">
      <c r="A20" s="43" t="inlineStr">
        <is>
          <t>4.3</t>
        </is>
      </c>
      <c r="B20" s="44" t="inlineStr">
        <is>
          <t>API Integration</t>
        </is>
      </c>
      <c r="C20" s="34" t="inlineStr">
        <is>
          <t>Connect frontend to all backend endpoints</t>
        </is>
      </c>
      <c r="D20" s="35" t="inlineStr">
        <is>
          <t>Engineering</t>
        </is>
      </c>
      <c r="E20" s="45" t="inlineStr">
        <is>
          <t>2025-10-15</t>
        </is>
      </c>
      <c r="F20" s="45" t="inlineStr">
        <is>
          <t>2025-11-10</t>
        </is>
      </c>
      <c r="G20" s="36">
        <f>IF(AND(E20&lt;&gt;"",F20&lt;&gt;""),NETWORKDAYS(E20,F20),"")</f>
        <v/>
      </c>
      <c r="H20" s="35" t="inlineStr">
        <is>
          <t>4.1</t>
        </is>
      </c>
      <c r="I20" s="34" t="inlineStr">
        <is>
          <t>Zhao Lei</t>
        </is>
      </c>
      <c r="J20" s="35" t="inlineStr">
        <is>
          <t>Not Started</t>
        </is>
      </c>
      <c r="K20" s="46" t="n">
        <v>0</v>
      </c>
      <c r="L20" s="45" t="inlineStr"/>
      <c r="M20" s="45" t="inlineStr"/>
      <c r="N20" s="36">
        <f>IF(AND(L20&lt;&gt;"",M20&lt;&gt;""),NETWORKDAYS(L20,M20),IF(AND(L20&lt;&gt;"",M20=""),NETWORKDAYS(L20,TODAY()),""))</f>
        <v/>
      </c>
      <c r="O20" s="47">
        <f>IF(AND(G20&lt;&gt;"",N20&lt;&gt;""),N20-G20,"")</f>
        <v/>
      </c>
      <c r="P20" s="48" t="inlineStr"/>
      <c r="Q20" s="34" t="inlineStr">
        <is>
          <t>No</t>
        </is>
      </c>
    </row>
    <row r="21">
      <c r="A21" s="37" t="inlineStr">
        <is>
          <t>4.4</t>
        </is>
      </c>
      <c r="B21" s="38" t="inlineStr">
        <is>
          <t>Performance Optimization</t>
        </is>
      </c>
      <c r="C21" s="31" t="inlineStr">
        <is>
          <t>Lighthouse score &gt; 90, bundle optimization</t>
        </is>
      </c>
      <c r="D21" s="32" t="inlineStr">
        <is>
          <t>Engineering</t>
        </is>
      </c>
      <c r="E21" s="39" t="inlineStr">
        <is>
          <t>2025-11-01</t>
        </is>
      </c>
      <c r="F21" s="39" t="inlineStr">
        <is>
          <t>2025-11-15</t>
        </is>
      </c>
      <c r="G21" s="33">
        <f>IF(AND(E21&lt;&gt;"",F21&lt;&gt;""),NETWORKDAYS(E21,F21),"")</f>
        <v/>
      </c>
      <c r="H21" s="32" t="inlineStr">
        <is>
          <t>4.2,4.3</t>
        </is>
      </c>
      <c r="I21" s="31" t="inlineStr">
        <is>
          <t>Sun Yue</t>
        </is>
      </c>
      <c r="J21" s="32" t="inlineStr">
        <is>
          <t>Not Started</t>
        </is>
      </c>
      <c r="K21" s="40" t="n">
        <v>0</v>
      </c>
      <c r="L21" s="39" t="inlineStr"/>
      <c r="M21" s="39" t="inlineStr"/>
      <c r="N21" s="33">
        <f>IF(AND(L21&lt;&gt;"",M21&lt;&gt;""),NETWORKDAYS(L21,M21),IF(AND(L21&lt;&gt;"",M21=""),NETWORKDAYS(L21,TODAY()),""))</f>
        <v/>
      </c>
      <c r="O21" s="41">
        <f>IF(AND(G21&lt;&gt;"",N21&lt;&gt;""),N21-G21,"")</f>
        <v/>
      </c>
      <c r="P21" s="42" t="inlineStr"/>
      <c r="Q21" s="31" t="inlineStr">
        <is>
          <t>No</t>
        </is>
      </c>
    </row>
    <row r="22">
      <c r="A22" s="43" t="inlineStr">
        <is>
          <t>5.0</t>
        </is>
      </c>
      <c r="B22" s="44" t="inlineStr">
        <is>
          <t>Backend Development</t>
        </is>
      </c>
      <c r="C22" s="34" t="inlineStr">
        <is>
          <t>API, database, auth, infrastructure</t>
        </is>
      </c>
      <c r="D22" s="35" t="inlineStr">
        <is>
          <t>Engineering</t>
        </is>
      </c>
      <c r="E22" s="45" t="inlineStr">
        <is>
          <t>2025-09-15</t>
        </is>
      </c>
      <c r="F22" s="45" t="inlineStr">
        <is>
          <t>2025-11-30</t>
        </is>
      </c>
      <c r="G22" s="36">
        <f>IF(AND(E22&lt;&gt;"",F22&lt;&gt;""),NETWORKDAYS(E22,F22),"")</f>
        <v/>
      </c>
      <c r="H22" s="35" t="inlineStr">
        <is>
          <t>2.0</t>
        </is>
      </c>
      <c r="I22" s="34" t="inlineStr">
        <is>
          <t>Huang Wei</t>
        </is>
      </c>
      <c r="J22" s="35" t="inlineStr">
        <is>
          <t>In Progress</t>
        </is>
      </c>
      <c r="K22" s="46" t="n">
        <v>0.3</v>
      </c>
      <c r="L22" s="45" t="inlineStr">
        <is>
          <t>2025-09-15</t>
        </is>
      </c>
      <c r="M22" s="45" t="inlineStr"/>
      <c r="N22" s="36">
        <f>IF(AND(L22&lt;&gt;"",M22&lt;&gt;""),NETWORKDAYS(L22,M22),IF(AND(L22&lt;&gt;"",M22=""),NETWORKDAYS(L22,TODAY()),""))</f>
        <v/>
      </c>
      <c r="O22" s="47">
        <f>IF(AND(G22&lt;&gt;"",N22&lt;&gt;""),N22-G22,"")</f>
        <v/>
      </c>
      <c r="P22" s="48" t="inlineStr"/>
      <c r="Q22" s="34" t="inlineStr">
        <is>
          <t>Yes</t>
        </is>
      </c>
    </row>
    <row r="23">
      <c r="A23" s="37" t="inlineStr">
        <is>
          <t>5.1</t>
        </is>
      </c>
      <c r="B23" s="38" t="inlineStr">
        <is>
          <t>Database Schema</t>
        </is>
      </c>
      <c r="C23" s="31" t="inlineStr">
        <is>
          <t>Design &amp; implement PostgreSQL schema</t>
        </is>
      </c>
      <c r="D23" s="32" t="inlineStr">
        <is>
          <t>Engineering</t>
        </is>
      </c>
      <c r="E23" s="39" t="inlineStr">
        <is>
          <t>2025-09-15</t>
        </is>
      </c>
      <c r="F23" s="39" t="inlineStr">
        <is>
          <t>2025-09-30</t>
        </is>
      </c>
      <c r="G23" s="33">
        <f>IF(AND(E23&lt;&gt;"",F23&lt;&gt;""),NETWORKDAYS(E23,F23),"")</f>
        <v/>
      </c>
      <c r="H23" s="32" t="inlineStr">
        <is>
          <t>2.3</t>
        </is>
      </c>
      <c r="I23" s="31" t="inlineStr">
        <is>
          <t>Huang Wei</t>
        </is>
      </c>
      <c r="J23" s="32" t="inlineStr">
        <is>
          <t>Complete</t>
        </is>
      </c>
      <c r="K23" s="40" t="n">
        <v>1</v>
      </c>
      <c r="L23" s="39" t="inlineStr">
        <is>
          <t>2025-09-15</t>
        </is>
      </c>
      <c r="M23" s="39" t="inlineStr">
        <is>
          <t>2025-09-29</t>
        </is>
      </c>
      <c r="N23" s="33">
        <f>IF(AND(L23&lt;&gt;"",M23&lt;&gt;""),NETWORKDAYS(L23,M23),IF(AND(L23&lt;&gt;"",M23=""),NETWORKDAYS(L23,TODAY()),""))</f>
        <v/>
      </c>
      <c r="O23" s="41">
        <f>IF(AND(G23&lt;&gt;"",N23&lt;&gt;""),N23-G23,"")</f>
        <v/>
      </c>
      <c r="P23" s="42" t="inlineStr"/>
      <c r="Q23" s="31" t="inlineStr">
        <is>
          <t>No</t>
        </is>
      </c>
    </row>
    <row r="24">
      <c r="A24" s="43" t="inlineStr">
        <is>
          <t>5.2</t>
        </is>
      </c>
      <c r="B24" s="44" t="inlineStr">
        <is>
          <t>API Development</t>
        </is>
      </c>
      <c r="C24" s="34" t="inlineStr">
        <is>
          <t>RESTful API endpoints, GraphQL layer</t>
        </is>
      </c>
      <c r="D24" s="35" t="inlineStr">
        <is>
          <t>Engineering</t>
        </is>
      </c>
      <c r="E24" s="45" t="inlineStr">
        <is>
          <t>2025-10-01</t>
        </is>
      </c>
      <c r="F24" s="45" t="inlineStr">
        <is>
          <t>2025-11-15</t>
        </is>
      </c>
      <c r="G24" s="36">
        <f>IF(AND(E24&lt;&gt;"",F24&lt;&gt;""),NETWORKDAYS(E24,F24),"")</f>
        <v/>
      </c>
      <c r="H24" s="35" t="inlineStr">
        <is>
          <t>5.1</t>
        </is>
      </c>
      <c r="I24" s="34" t="inlineStr">
        <is>
          <t>Huang Wei</t>
        </is>
      </c>
      <c r="J24" s="35" t="inlineStr">
        <is>
          <t>In Progress</t>
        </is>
      </c>
      <c r="K24" s="46" t="n">
        <v>0.4</v>
      </c>
      <c r="L24" s="45" t="inlineStr">
        <is>
          <t>2025-10-01</t>
        </is>
      </c>
      <c r="M24" s="45" t="inlineStr"/>
      <c r="N24" s="36">
        <f>IF(AND(L24&lt;&gt;"",M24&lt;&gt;""),NETWORKDAYS(L24,M24),IF(AND(L24&lt;&gt;"",M24=""),NETWORKDAYS(L24,TODAY()),""))</f>
        <v/>
      </c>
      <c r="O24" s="47">
        <f>IF(AND(G24&lt;&gt;"",N24&lt;&gt;""),N24-G24,"")</f>
        <v/>
      </c>
      <c r="P24" s="48" t="inlineStr"/>
      <c r="Q24" s="34" t="inlineStr">
        <is>
          <t>No</t>
        </is>
      </c>
    </row>
    <row r="25">
      <c r="A25" s="37" t="inlineStr">
        <is>
          <t>5.3</t>
        </is>
      </c>
      <c r="B25" s="38" t="inlineStr">
        <is>
          <t>Authentication System</t>
        </is>
      </c>
      <c r="C25" s="31" t="inlineStr">
        <is>
          <t>OAuth2.0, JWT, role-based access control</t>
        </is>
      </c>
      <c r="D25" s="32" t="inlineStr">
        <is>
          <t>Engineering</t>
        </is>
      </c>
      <c r="E25" s="39" t="inlineStr">
        <is>
          <t>2025-10-15</t>
        </is>
      </c>
      <c r="F25" s="39" t="inlineStr">
        <is>
          <t>2025-11-05</t>
        </is>
      </c>
      <c r="G25" s="33">
        <f>IF(AND(E25&lt;&gt;"",F25&lt;&gt;""),NETWORKDAYS(E25,F25),"")</f>
        <v/>
      </c>
      <c r="H25" s="32" t="inlineStr">
        <is>
          <t>5.1</t>
        </is>
      </c>
      <c r="I25" s="31" t="inlineStr">
        <is>
          <t>Ma Jing</t>
        </is>
      </c>
      <c r="J25" s="32" t="inlineStr">
        <is>
          <t>In Progress</t>
        </is>
      </c>
      <c r="K25" s="40" t="n">
        <v>0.25</v>
      </c>
      <c r="L25" s="39" t="inlineStr">
        <is>
          <t>2025-10-15</t>
        </is>
      </c>
      <c r="M25" s="39" t="inlineStr"/>
      <c r="N25" s="33">
        <f>IF(AND(L25&lt;&gt;"",M25&lt;&gt;""),NETWORKDAYS(L25,M25),IF(AND(L25&lt;&gt;"",M25=""),NETWORKDAYS(L25,TODAY()),""))</f>
        <v/>
      </c>
      <c r="O25" s="41">
        <f>IF(AND(G25&lt;&gt;"",N25&lt;&gt;""),N25-G25,"")</f>
        <v/>
      </c>
      <c r="P25" s="42" t="inlineStr"/>
      <c r="Q25" s="31" t="inlineStr">
        <is>
          <t>No</t>
        </is>
      </c>
    </row>
    <row r="26">
      <c r="A26" s="43" t="inlineStr">
        <is>
          <t>5.4</t>
        </is>
      </c>
      <c r="B26" s="44" t="inlineStr">
        <is>
          <t>CI/CD Pipeline</t>
        </is>
      </c>
      <c r="C26" s="34" t="inlineStr">
        <is>
          <t>GitHub Actions, Docker, AWS deployment</t>
        </is>
      </c>
      <c r="D26" s="35" t="inlineStr">
        <is>
          <t>DevOps</t>
        </is>
      </c>
      <c r="E26" s="45" t="inlineStr">
        <is>
          <t>2025-10-01</t>
        </is>
      </c>
      <c r="F26" s="45" t="inlineStr">
        <is>
          <t>2025-10-31</t>
        </is>
      </c>
      <c r="G26" s="36">
        <f>IF(AND(E26&lt;&gt;"",F26&lt;&gt;""),NETWORKDAYS(E26,F26),"")</f>
        <v/>
      </c>
      <c r="H26" s="35" t="inlineStr">
        <is>
          <t>5.1</t>
        </is>
      </c>
      <c r="I26" s="34" t="inlineStr">
        <is>
          <t>Zhou Tao</t>
        </is>
      </c>
      <c r="J26" s="35" t="inlineStr">
        <is>
          <t>In Progress</t>
        </is>
      </c>
      <c r="K26" s="46" t="n">
        <v>0.6</v>
      </c>
      <c r="L26" s="45" t="inlineStr">
        <is>
          <t>2025-10-01</t>
        </is>
      </c>
      <c r="M26" s="45" t="inlineStr"/>
      <c r="N26" s="36">
        <f>IF(AND(L26&lt;&gt;"",M26&lt;&gt;""),NETWORKDAYS(L26,M26),IF(AND(L26&lt;&gt;"",M26=""),NETWORKDAYS(L26,TODAY()),""))</f>
        <v/>
      </c>
      <c r="O26" s="47">
        <f>IF(AND(G26&lt;&gt;"",N26&lt;&gt;""),N26-G26,"")</f>
        <v/>
      </c>
      <c r="P26" s="48" t="inlineStr"/>
      <c r="Q26" s="34" t="inlineStr">
        <is>
          <t>No</t>
        </is>
      </c>
    </row>
    <row r="27">
      <c r="A27" s="37" t="inlineStr">
        <is>
          <t>6.0</t>
        </is>
      </c>
      <c r="B27" s="38" t="inlineStr">
        <is>
          <t>Quality Assurance</t>
        </is>
      </c>
      <c r="C27" s="31" t="inlineStr">
        <is>
          <t>Testing, bug fixing &amp; UAT</t>
        </is>
      </c>
      <c r="D27" s="32" t="inlineStr">
        <is>
          <t>QA</t>
        </is>
      </c>
      <c r="E27" s="39" t="inlineStr">
        <is>
          <t>2025-11-16</t>
        </is>
      </c>
      <c r="F27" s="39" t="inlineStr">
        <is>
          <t>2025-12-15</t>
        </is>
      </c>
      <c r="G27" s="33">
        <f>IF(AND(E27&lt;&gt;"",F27&lt;&gt;""),NETWORKDAYS(E27,F27),"")</f>
        <v/>
      </c>
      <c r="H27" s="32" t="inlineStr">
        <is>
          <t>4.0,5.0</t>
        </is>
      </c>
      <c r="I27" s="31" t="inlineStr">
        <is>
          <t>Xu Jing</t>
        </is>
      </c>
      <c r="J27" s="32" t="inlineStr">
        <is>
          <t>Not Started</t>
        </is>
      </c>
      <c r="K27" s="40" t="n">
        <v>0</v>
      </c>
      <c r="L27" s="39" t="inlineStr"/>
      <c r="M27" s="39" t="inlineStr"/>
      <c r="N27" s="33">
        <f>IF(AND(L27&lt;&gt;"",M27&lt;&gt;""),NETWORKDAYS(L27,M27),IF(AND(L27&lt;&gt;"",M27=""),NETWORKDAYS(L27,TODAY()),""))</f>
        <v/>
      </c>
      <c r="O27" s="41">
        <f>IF(AND(G27&lt;&gt;"",N27&lt;&gt;""),N27-G27,"")</f>
        <v/>
      </c>
      <c r="P27" s="42" t="inlineStr"/>
      <c r="Q27" s="31" t="inlineStr">
        <is>
          <t>Yes</t>
        </is>
      </c>
    </row>
    <row r="28">
      <c r="A28" s="43" t="inlineStr">
        <is>
          <t>6.1</t>
        </is>
      </c>
      <c r="B28" s="44" t="inlineStr">
        <is>
          <t>Test Plan Creation</t>
        </is>
      </c>
      <c r="C28" s="34" t="inlineStr">
        <is>
          <t>Test cases, test data, automation scripts</t>
        </is>
      </c>
      <c r="D28" s="35" t="inlineStr">
        <is>
          <t>QA</t>
        </is>
      </c>
      <c r="E28" s="45" t="inlineStr">
        <is>
          <t>2025-11-16</t>
        </is>
      </c>
      <c r="F28" s="45" t="inlineStr">
        <is>
          <t>2025-11-25</t>
        </is>
      </c>
      <c r="G28" s="36">
        <f>IF(AND(E28&lt;&gt;"",F28&lt;&gt;""),NETWORKDAYS(E28,F28),"")</f>
        <v/>
      </c>
      <c r="H28" s="35" t="inlineStr">
        <is>
          <t>4.4,5.4</t>
        </is>
      </c>
      <c r="I28" s="34" t="inlineStr">
        <is>
          <t>Xu Jing</t>
        </is>
      </c>
      <c r="J28" s="35" t="inlineStr">
        <is>
          <t>Not Started</t>
        </is>
      </c>
      <c r="K28" s="46" t="n">
        <v>0</v>
      </c>
      <c r="L28" s="45" t="inlineStr"/>
      <c r="M28" s="45" t="inlineStr"/>
      <c r="N28" s="36">
        <f>IF(AND(L28&lt;&gt;"",M28&lt;&gt;""),NETWORKDAYS(L28,M28),IF(AND(L28&lt;&gt;"",M28=""),NETWORKDAYS(L28,TODAY()),""))</f>
        <v/>
      </c>
      <c r="O28" s="47">
        <f>IF(AND(G28&lt;&gt;"",N28&lt;&gt;""),N28-G28,"")</f>
        <v/>
      </c>
      <c r="P28" s="48" t="inlineStr"/>
      <c r="Q28" s="34" t="inlineStr">
        <is>
          <t>No</t>
        </is>
      </c>
    </row>
    <row r="29">
      <c r="A29" s="37" t="inlineStr">
        <is>
          <t>6.2</t>
        </is>
      </c>
      <c r="B29" s="38" t="inlineStr">
        <is>
          <t>Integration Testing</t>
        </is>
      </c>
      <c r="C29" s="31" t="inlineStr">
        <is>
          <t>End-to-end integration test execution</t>
        </is>
      </c>
      <c r="D29" s="32" t="inlineStr">
        <is>
          <t>QA</t>
        </is>
      </c>
      <c r="E29" s="39" t="inlineStr">
        <is>
          <t>2025-11-26</t>
        </is>
      </c>
      <c r="F29" s="39" t="inlineStr">
        <is>
          <t>2025-12-05</t>
        </is>
      </c>
      <c r="G29" s="33">
        <f>IF(AND(E29&lt;&gt;"",F29&lt;&gt;""),NETWORKDAYS(E29,F29),"")</f>
        <v/>
      </c>
      <c r="H29" s="32" t="inlineStr">
        <is>
          <t>6.1</t>
        </is>
      </c>
      <c r="I29" s="31" t="inlineStr">
        <is>
          <t>Xu Jing</t>
        </is>
      </c>
      <c r="J29" s="32" t="inlineStr">
        <is>
          <t>Not Started</t>
        </is>
      </c>
      <c r="K29" s="40" t="n">
        <v>0</v>
      </c>
      <c r="L29" s="39" t="inlineStr"/>
      <c r="M29" s="39" t="inlineStr"/>
      <c r="N29" s="33">
        <f>IF(AND(L29&lt;&gt;"",M29&lt;&gt;""),NETWORKDAYS(L29,M29),IF(AND(L29&lt;&gt;"",M29=""),NETWORKDAYS(L29,TODAY()),""))</f>
        <v/>
      </c>
      <c r="O29" s="41">
        <f>IF(AND(G29&lt;&gt;"",N29&lt;&gt;""),N29-G29,"")</f>
        <v/>
      </c>
      <c r="P29" s="42" t="inlineStr"/>
      <c r="Q29" s="31" t="inlineStr">
        <is>
          <t>No</t>
        </is>
      </c>
    </row>
    <row r="30">
      <c r="A30" s="43" t="inlineStr">
        <is>
          <t>6.3</t>
        </is>
      </c>
      <c r="B30" s="44" t="inlineStr">
        <is>
          <t>UAT</t>
        </is>
      </c>
      <c r="C30" s="34" t="inlineStr">
        <is>
          <t>User acceptance testing with stakeholders</t>
        </is>
      </c>
      <c r="D30" s="35" t="inlineStr">
        <is>
          <t>QA</t>
        </is>
      </c>
      <c r="E30" s="45" t="inlineStr">
        <is>
          <t>2025-12-06</t>
        </is>
      </c>
      <c r="F30" s="45" t="inlineStr">
        <is>
          <t>2025-12-12</t>
        </is>
      </c>
      <c r="G30" s="36">
        <f>IF(AND(E30&lt;&gt;"",F30&lt;&gt;""),NETWORKDAYS(E30,F30),"")</f>
        <v/>
      </c>
      <c r="H30" s="35" t="inlineStr">
        <is>
          <t>6.2</t>
        </is>
      </c>
      <c r="I30" s="34" t="inlineStr">
        <is>
          <t>Zhang Wei</t>
        </is>
      </c>
      <c r="J30" s="35" t="inlineStr">
        <is>
          <t>Not Started</t>
        </is>
      </c>
      <c r="K30" s="46" t="n">
        <v>0</v>
      </c>
      <c r="L30" s="45" t="inlineStr"/>
      <c r="M30" s="45" t="inlineStr"/>
      <c r="N30" s="36">
        <f>IF(AND(L30&lt;&gt;"",M30&lt;&gt;""),NETWORKDAYS(L30,M30),IF(AND(L30&lt;&gt;"",M30=""),NETWORKDAYS(L30,TODAY()),""))</f>
        <v/>
      </c>
      <c r="O30" s="47">
        <f>IF(AND(G30&lt;&gt;"",N30&lt;&gt;""),N30-G30,"")</f>
        <v/>
      </c>
      <c r="P30" s="48" t="inlineStr"/>
      <c r="Q30" s="34" t="inlineStr">
        <is>
          <t>No</t>
        </is>
      </c>
    </row>
    <row r="31">
      <c r="A31" s="37" t="inlineStr">
        <is>
          <t>6.4</t>
        </is>
      </c>
      <c r="B31" s="38" t="inlineStr">
        <is>
          <t>Bug Fixes</t>
        </is>
      </c>
      <c r="C31" s="31" t="inlineStr">
        <is>
          <t>Critical &amp; high-priority bug resolution</t>
        </is>
      </c>
      <c r="D31" s="32" t="inlineStr">
        <is>
          <t>Engineering</t>
        </is>
      </c>
      <c r="E31" s="39" t="inlineStr">
        <is>
          <t>2025-12-01</t>
        </is>
      </c>
      <c r="F31" s="39" t="inlineStr">
        <is>
          <t>2025-12-15</t>
        </is>
      </c>
      <c r="G31" s="33">
        <f>IF(AND(E31&lt;&gt;"",F31&lt;&gt;""),NETWORKDAYS(E31,F31),"")</f>
        <v/>
      </c>
      <c r="H31" s="32" t="inlineStr">
        <is>
          <t>6.2</t>
        </is>
      </c>
      <c r="I31" s="31" t="inlineStr">
        <is>
          <t>Zhao Lei</t>
        </is>
      </c>
      <c r="J31" s="32" t="inlineStr">
        <is>
          <t>Not Started</t>
        </is>
      </c>
      <c r="K31" s="40" t="n">
        <v>0</v>
      </c>
      <c r="L31" s="39" t="inlineStr"/>
      <c r="M31" s="39" t="inlineStr"/>
      <c r="N31" s="33">
        <f>IF(AND(L31&lt;&gt;"",M31&lt;&gt;""),NETWORKDAYS(L31,M31),IF(AND(L31&lt;&gt;"",M31=""),NETWORKDAYS(L31,TODAY()),""))</f>
        <v/>
      </c>
      <c r="O31" s="41">
        <f>IF(AND(G31&lt;&gt;"",N31&lt;&gt;""),N31-G31,"")</f>
        <v/>
      </c>
      <c r="P31" s="42" t="inlineStr"/>
      <c r="Q31" s="31" t="inlineStr">
        <is>
          <t>No</t>
        </is>
      </c>
    </row>
    <row r="32">
      <c r="A32" s="43" t="inlineStr">
        <is>
          <t>7.0</t>
        </is>
      </c>
      <c r="B32" s="44" t="inlineStr">
        <is>
          <t>Launch &amp; Closeout</t>
        </is>
      </c>
      <c r="C32" s="34" t="inlineStr">
        <is>
          <t>Production deployment &amp; project retrospective</t>
        </is>
      </c>
      <c r="D32" s="35" t="inlineStr">
        <is>
          <t>PMO</t>
        </is>
      </c>
      <c r="E32" s="45" t="inlineStr">
        <is>
          <t>2025-12-16</t>
        </is>
      </c>
      <c r="F32" s="45" t="inlineStr">
        <is>
          <t>2025-12-31</t>
        </is>
      </c>
      <c r="G32" s="36">
        <f>IF(AND(E32&lt;&gt;"",F32&lt;&gt;""),NETWORKDAYS(E32,F32),"")</f>
        <v/>
      </c>
      <c r="H32" s="35" t="inlineStr">
        <is>
          <t>6.0</t>
        </is>
      </c>
      <c r="I32" s="34" t="inlineStr">
        <is>
          <t>Zhang Wei</t>
        </is>
      </c>
      <c r="J32" s="35" t="inlineStr">
        <is>
          <t>Not Started</t>
        </is>
      </c>
      <c r="K32" s="46" t="n">
        <v>0</v>
      </c>
      <c r="L32" s="45" t="inlineStr"/>
      <c r="M32" s="45" t="inlineStr"/>
      <c r="N32" s="36">
        <f>IF(AND(L32&lt;&gt;"",M32&lt;&gt;""),NETWORKDAYS(L32,M32),IF(AND(L32&lt;&gt;"",M32=""),NETWORKDAYS(L32,TODAY()),""))</f>
        <v/>
      </c>
      <c r="O32" s="47">
        <f>IF(AND(G32&lt;&gt;"",N32&lt;&gt;""),N32-G32,"")</f>
        <v/>
      </c>
      <c r="P32" s="48" t="inlineStr"/>
      <c r="Q32" s="34" t="inlineStr">
        <is>
          <t>Yes</t>
        </is>
      </c>
    </row>
    <row r="33">
      <c r="A33" s="37" t="inlineStr">
        <is>
          <t>7.1</t>
        </is>
      </c>
      <c r="B33" s="38" t="inlineStr">
        <is>
          <t>Production Deployment</t>
        </is>
      </c>
      <c r="C33" s="31" t="inlineStr">
        <is>
          <t>Go-live deployment &amp; smoke testing</t>
        </is>
      </c>
      <c r="D33" s="32" t="inlineStr">
        <is>
          <t>DevOps</t>
        </is>
      </c>
      <c r="E33" s="39" t="inlineStr">
        <is>
          <t>2025-12-16</t>
        </is>
      </c>
      <c r="F33" s="39" t="inlineStr">
        <is>
          <t>2025-12-19</t>
        </is>
      </c>
      <c r="G33" s="33">
        <f>IF(AND(E33&lt;&gt;"",F33&lt;&gt;""),NETWORKDAYS(E33,F33),"")</f>
        <v/>
      </c>
      <c r="H33" s="32" t="inlineStr">
        <is>
          <t>6.3,6.4</t>
        </is>
      </c>
      <c r="I33" s="31" t="inlineStr">
        <is>
          <t>Zhou Tao</t>
        </is>
      </c>
      <c r="J33" s="32" t="inlineStr">
        <is>
          <t>Not Started</t>
        </is>
      </c>
      <c r="K33" s="40" t="n">
        <v>0</v>
      </c>
      <c r="L33" s="39" t="inlineStr"/>
      <c r="M33" s="39" t="inlineStr"/>
      <c r="N33" s="33">
        <f>IF(AND(L33&lt;&gt;"",M33&lt;&gt;""),NETWORKDAYS(L33,M33),IF(AND(L33&lt;&gt;"",M33=""),NETWORKDAYS(L33,TODAY()),""))</f>
        <v/>
      </c>
      <c r="O33" s="41">
        <f>IF(AND(G33&lt;&gt;"",N33&lt;&gt;""),N33-G33,"")</f>
        <v/>
      </c>
      <c r="P33" s="42" t="inlineStr"/>
      <c r="Q33" s="31" t="inlineStr">
        <is>
          <t>No</t>
        </is>
      </c>
    </row>
    <row r="34">
      <c r="A34" s="43" t="inlineStr">
        <is>
          <t>7.2</t>
        </is>
      </c>
      <c r="B34" s="44" t="inlineStr">
        <is>
          <t>Post-Launch Monitoring</t>
        </is>
      </c>
      <c r="C34" s="34" t="inlineStr">
        <is>
          <t>Monitor KPIs, error rates, user feedback for 2 weeks</t>
        </is>
      </c>
      <c r="D34" s="35" t="inlineStr">
        <is>
          <t>Engineering</t>
        </is>
      </c>
      <c r="E34" s="45" t="inlineStr">
        <is>
          <t>2025-12-20</t>
        </is>
      </c>
      <c r="F34" s="45" t="inlineStr">
        <is>
          <t>2025-12-28</t>
        </is>
      </c>
      <c r="G34" s="36">
        <f>IF(AND(E34&lt;&gt;"",F34&lt;&gt;""),NETWORKDAYS(E34,F34),"")</f>
        <v/>
      </c>
      <c r="H34" s="35" t="inlineStr">
        <is>
          <t>7.1</t>
        </is>
      </c>
      <c r="I34" s="34" t="inlineStr">
        <is>
          <t>All Team</t>
        </is>
      </c>
      <c r="J34" s="35" t="inlineStr">
        <is>
          <t>Not Started</t>
        </is>
      </c>
      <c r="K34" s="46" t="n">
        <v>0</v>
      </c>
      <c r="L34" s="45" t="inlineStr"/>
      <c r="M34" s="45" t="inlineStr"/>
      <c r="N34" s="36">
        <f>IF(AND(L34&lt;&gt;"",M34&lt;&gt;""),NETWORKDAYS(L34,M34),IF(AND(L34&lt;&gt;"",M34=""),NETWORKDAYS(L34,TODAY()),""))</f>
        <v/>
      </c>
      <c r="O34" s="47">
        <f>IF(AND(G34&lt;&gt;"",N34&lt;&gt;""),N34-G34,"")</f>
        <v/>
      </c>
      <c r="P34" s="48" t="inlineStr"/>
      <c r="Q34" s="34" t="inlineStr">
        <is>
          <t>No</t>
        </is>
      </c>
    </row>
    <row r="35">
      <c r="A35" s="37" t="inlineStr">
        <is>
          <t>7.3</t>
        </is>
      </c>
      <c r="B35" s="38" t="inlineStr">
        <is>
          <t>Retrospective</t>
        </is>
      </c>
      <c r="C35" s="31" t="inlineStr">
        <is>
          <t>Project retrospective &amp; lessons learned documentation</t>
        </is>
      </c>
      <c r="D35" s="32" t="inlineStr">
        <is>
          <t>PMO</t>
        </is>
      </c>
      <c r="E35" s="39" t="inlineStr">
        <is>
          <t>2025-12-29</t>
        </is>
      </c>
      <c r="F35" s="39" t="inlineStr">
        <is>
          <t>2025-12-31</t>
        </is>
      </c>
      <c r="G35" s="33">
        <f>IF(AND(E35&lt;&gt;"",F35&lt;&gt;""),NETWORKDAYS(E35,F35),"")</f>
        <v/>
      </c>
      <c r="H35" s="32" t="inlineStr">
        <is>
          <t>7.2</t>
        </is>
      </c>
      <c r="I35" s="31" t="inlineStr">
        <is>
          <t>Zhang Wei</t>
        </is>
      </c>
      <c r="J35" s="32" t="inlineStr">
        <is>
          <t>Not Started</t>
        </is>
      </c>
      <c r="K35" s="40" t="n">
        <v>0</v>
      </c>
      <c r="L35" s="39" t="inlineStr"/>
      <c r="M35" s="39" t="inlineStr"/>
      <c r="N35" s="33">
        <f>IF(AND(L35&lt;&gt;"",M35&lt;&gt;""),NETWORKDAYS(L35,M35),IF(AND(L35&lt;&gt;"",M35=""),NETWORKDAYS(L35,TODAY()),""))</f>
        <v/>
      </c>
      <c r="O35" s="41">
        <f>IF(AND(G35&lt;&gt;"",N35&lt;&gt;""),N35-G35,"")</f>
        <v/>
      </c>
      <c r="P35" s="42" t="inlineStr"/>
      <c r="Q35" s="31" t="inlineStr">
        <is>
          <t>No</t>
        </is>
      </c>
    </row>
    <row r="38" ht="28" customHeight="1">
      <c r="A38" s="8" t="inlineStr">
        <is>
          <t>📊 TASK SUMMARY</t>
        </is>
      </c>
    </row>
    <row r="39">
      <c r="A39" s="10" t="inlineStr"/>
      <c r="B39" s="49" t="inlineStr">
        <is>
          <t>TOTAL TASKS:</t>
        </is>
      </c>
      <c r="C39" s="50">
        <f>COUNTA(B5:B35)</f>
        <v/>
      </c>
      <c r="D39" s="51" t="inlineStr">
        <is>
          <t>COMPLETED:</t>
        </is>
      </c>
      <c r="E39" s="52">
        <f>COUNTIF(J5:J35,"Complete")</f>
        <v/>
      </c>
      <c r="F39" s="53" t="inlineStr">
        <is>
          <t>IN PROGRESS:</t>
        </is>
      </c>
      <c r="G39" s="54">
        <f>COUNTIF(J5:J35,"In Progress")</f>
        <v/>
      </c>
      <c r="H39" s="55" t="inlineStr">
        <is>
          <t>BLOCKED:</t>
        </is>
      </c>
      <c r="I39" s="56">
        <f>COUNTIF(J5:J35,"Blocked")</f>
        <v/>
      </c>
      <c r="J39" s="57" t="inlineStr">
        <is>
          <t>AVG PROGRESS:</t>
        </is>
      </c>
      <c r="K39" s="58">
        <f>AVERAGE(K5:K35)</f>
        <v/>
      </c>
    </row>
  </sheetData>
  <mergeCells count="3">
    <mergeCell ref="A38:Q38"/>
    <mergeCell ref="A1:P1"/>
    <mergeCell ref="A2:P2"/>
  </mergeCells>
  <conditionalFormatting sqref="K5:K35">
    <cfRule type="dataBar" priority="1">
      <dataBar showValue="1">
        <cfvo type="min"/>
        <cfvo type="max"/>
        <color rgb="002E75B6"/>
      </dataBar>
    </cfRule>
  </conditionalFormatting>
  <conditionalFormatting sqref="J5:J35">
    <cfRule type="cellIs" priority="2" operator="equal" dxfId="0">
      <formula>"Complete"</formula>
    </cfRule>
    <cfRule type="cellIs" priority="3" operator="equal" dxfId="1">
      <formula>"In Progress"</formula>
    </cfRule>
    <cfRule type="cellIs" priority="4" operator="equal" dxfId="2">
      <formula>"Blocked"</formula>
    </cfRule>
    <cfRule type="cellIs" priority="5" operator="equal" dxfId="3">
      <formula>"Delayed"</formula>
    </cfRule>
    <cfRule type="cellIs" priority="6" operator="equal" dxfId="4">
      <formula>"Not Started"</formula>
    </cfRule>
  </conditionalFormatting>
  <conditionalFormatting sqref="O5:O35">
    <cfRule type="cellIs" priority="7" operator="greaterThan" dxfId="5">
      <formula>0</formula>
    </cfRule>
  </conditionalFormatting>
  <conditionalFormatting sqref="A5:Q35">
    <cfRule type="expression" priority="8" dxfId="6">
      <formula>$P5="Yes"</formula>
    </cfRule>
  </conditionalFormatting>
  <dataValidations count="3">
    <dataValidation sqref="J5 J6 J7 J8 J9 J10 J11 J12 J13 J14 J15 J16 J17 J18 J19 J20 J21 J22 J23 J24 J25 J26 J27 J28 J29 J30 J31 J32 J33 J34 J35" showDropDown="0" showInputMessage="0" showErrorMessage="0" allowBlank="1" type="list">
      <formula1>"Not Started,In Progress,Complete,Blocked,Delayed"</formula1>
    </dataValidation>
    <dataValidation sqref="D5 D6 D7 D8 D9 D10 D11 D12 D13 D14 D15 D16 D17 D18 D19 D20 D21 D22 D23 D24 D25 D26 D27 D28 D29 D30 D31 D32 D33 D34 D35" showDropDown="0" showInputMessage="0" showErrorMessage="0" allowBlank="1" type="list">
      <formula1>"PMO,Product,UX,Engineering,DevOps,QA,Marketing"</formula1>
    </dataValidation>
    <dataValidation sqref="P5 P6 P7 P8 P9 P10 P11 P12 P13 P14 P15 P16 P17 P18 P19 P20 P21 P22 P23 P24 P25 P26 P27 P28 P29 P30 P31 P32 P33 P34 P35" showDropDown="0" showInputMessage="0" showErrorMessage="0" allowBlank="1" type="list">
      <formula1>"Yes,No"</formula1>
    </dataValidation>
  </dataValidations>
  <pageMargins left="0.75" right="0.75" top="1" bottom="1" header="0.5" footer="0.5"/>
</worksheet>
</file>

<file path=xl/worksheets/sheet3.xml><?xml version="1.0" encoding="utf-8"?>
<worksheet xmlns="http://schemas.openxmlformats.org/spreadsheetml/2006/main">
  <sheetPr>
    <tabColor rgb="001B7A3D"/>
    <outlinePr summaryBelow="1" summaryRight="1"/>
    <pageSetUpPr/>
  </sheetPr>
  <dimension ref="A1:N38"/>
  <sheetViews>
    <sheetView workbookViewId="0">
      <selection activeCell="A1" sqref="A1"/>
    </sheetView>
  </sheetViews>
  <sheetFormatPr baseColWidth="8" defaultRowHeight="15"/>
  <cols>
    <col width="10" customWidth="1" min="1" max="1"/>
    <col width="20" customWidth="1" min="2" max="2"/>
    <col width="12" customWidth="1" min="3" max="3"/>
    <col width="14" customWidth="1" min="4" max="4"/>
    <col width="12" customWidth="1" min="5" max="5"/>
    <col width="8" customWidth="1" min="6" max="6"/>
    <col width="12" customWidth="1" min="7" max="7"/>
    <col width="14" customWidth="1" min="8" max="8"/>
    <col width="14" customWidth="1" min="9" max="9"/>
    <col width="14" customWidth="1" min="10" max="10"/>
    <col width="12" customWidth="1" min="11" max="11"/>
    <col width="12" customWidth="1" min="12" max="12"/>
    <col width="28" customWidth="1" min="13" max="13"/>
    <col width="18" customWidth="1" min="14" max="14"/>
  </cols>
  <sheetData>
    <row r="1" ht="40" customHeight="1">
      <c r="A1" s="1" t="inlineStr">
        <is>
          <t>💰 Budget &amp; Resource Allocation</t>
        </is>
      </c>
    </row>
    <row r="2">
      <c r="A2" s="2" t="inlineStr">
        <is>
          <t>Track all project resources, budget allocation, actual spend &amp; cost variance analysis</t>
        </is>
      </c>
    </row>
    <row r="3" ht="6" customHeight="1"/>
    <row r="4" ht="32" customHeight="1">
      <c r="A4" s="30" t="inlineStr">
        <is>
          <t>Resource ID</t>
        </is>
      </c>
      <c r="B4" s="30" t="inlineStr">
        <is>
          <t>Resource Name</t>
        </is>
      </c>
      <c r="C4" s="30" t="inlineStr">
        <is>
          <t>Type</t>
        </is>
      </c>
      <c r="D4" s="30" t="inlineStr">
        <is>
          <t>Department</t>
        </is>
      </c>
      <c r="E4" s="30" t="inlineStr">
        <is>
          <t>Rate
($/hr or $/day)</t>
        </is>
      </c>
      <c r="F4" s="30" t="inlineStr">
        <is>
          <t>Unit</t>
        </is>
      </c>
      <c r="G4" s="30" t="inlineStr">
        <is>
          <t>Allocated
Hours/Days</t>
        </is>
      </c>
      <c r="H4" s="30" t="inlineStr">
        <is>
          <t>Budget ($)</t>
        </is>
      </c>
      <c r="I4" s="30" t="inlineStr">
        <is>
          <t>Actual ($)</t>
        </is>
      </c>
      <c r="J4" s="30" t="inlineStr">
        <is>
          <t>Variance ($)</t>
        </is>
      </c>
      <c r="K4" s="30" t="inlineStr">
        <is>
          <t>Variance %</t>
        </is>
      </c>
      <c r="L4" s="30" t="inlineStr">
        <is>
          <t>Utilization %</t>
        </is>
      </c>
      <c r="M4" s="30" t="inlineStr">
        <is>
          <t>Assigned Tasks</t>
        </is>
      </c>
      <c r="N4" s="30" t="inlineStr">
        <is>
          <t>Notes</t>
        </is>
      </c>
    </row>
    <row r="5">
      <c r="A5" s="59" t="inlineStr">
        <is>
          <t>RES-01</t>
        </is>
      </c>
      <c r="B5" s="60" t="inlineStr">
        <is>
          <t>Zhang Wei</t>
        </is>
      </c>
      <c r="C5" s="32" t="inlineStr">
        <is>
          <t>Human</t>
        </is>
      </c>
      <c r="D5" s="32" t="inlineStr">
        <is>
          <t>PMO</t>
        </is>
      </c>
      <c r="E5" s="61" t="n">
        <v>75</v>
      </c>
      <c r="F5" s="32" t="inlineStr">
        <is>
          <t>hr</t>
        </is>
      </c>
      <c r="G5" s="62" t="n">
        <v>480</v>
      </c>
      <c r="H5" s="63">
        <f>E5*G5</f>
        <v/>
      </c>
      <c r="I5" s="63">
        <f>IF(OR(C5="Reserve"),0,E5*G5*RAND()*1.1)</f>
        <v/>
      </c>
      <c r="J5" s="63">
        <f>IF(H5="","",H5-I5)</f>
        <v/>
      </c>
      <c r="K5" s="64">
        <f>IF(H5=0,"",(H5-I5)/H5)</f>
        <v/>
      </c>
      <c r="L5" s="40">
        <f>IF(OR(C5="Human",C5="Software"),MIN(1,I5/H5),"")</f>
        <v/>
      </c>
      <c r="M5" s="65" t="inlineStr">
        <is>
          <t>1.2,1.3,7.3</t>
        </is>
      </c>
      <c r="N5" s="65" t="inlineStr">
        <is>
          <t>Senior PM</t>
        </is>
      </c>
    </row>
    <row r="6">
      <c r="A6" s="66" t="inlineStr">
        <is>
          <t>RES-02</t>
        </is>
      </c>
      <c r="B6" s="67" t="inlineStr">
        <is>
          <t>Li Na</t>
        </is>
      </c>
      <c r="C6" s="35" t="inlineStr">
        <is>
          <t>Human</t>
        </is>
      </c>
      <c r="D6" s="35" t="inlineStr">
        <is>
          <t>PMO</t>
        </is>
      </c>
      <c r="E6" s="68" t="n">
        <v>55</v>
      </c>
      <c r="F6" s="35" t="inlineStr">
        <is>
          <t>hr</t>
        </is>
      </c>
      <c r="G6" s="69" t="n">
        <v>320</v>
      </c>
      <c r="H6" s="70">
        <f>E6*G6</f>
        <v/>
      </c>
      <c r="I6" s="70">
        <f>IF(OR(C6="Reserve"),0,E6*G6*RAND()*1.1)</f>
        <v/>
      </c>
      <c r="J6" s="70">
        <f>IF(H6="","",H6-I6)</f>
        <v/>
      </c>
      <c r="K6" s="71">
        <f>IF(H6=0,"",(H6-I6)/H6)</f>
        <v/>
      </c>
      <c r="L6" s="46">
        <f>IF(OR(C6="Human",C6="Software"),MIN(1,I6/H6),"")</f>
        <v/>
      </c>
      <c r="M6" s="72" t="inlineStr">
        <is>
          <t>1.1</t>
        </is>
      </c>
      <c r="N6" s="72" t="inlineStr"/>
    </row>
    <row r="7">
      <c r="A7" s="59" t="inlineStr">
        <is>
          <t>RES-03</t>
        </is>
      </c>
      <c r="B7" s="60" t="inlineStr">
        <is>
          <t>Wang Fang</t>
        </is>
      </c>
      <c r="C7" s="32" t="inlineStr">
        <is>
          <t>Human</t>
        </is>
      </c>
      <c r="D7" s="32" t="inlineStr">
        <is>
          <t>UX</t>
        </is>
      </c>
      <c r="E7" s="61" t="n">
        <v>65</v>
      </c>
      <c r="F7" s="32" t="inlineStr">
        <is>
          <t>hr</t>
        </is>
      </c>
      <c r="G7" s="62" t="n">
        <v>520</v>
      </c>
      <c r="H7" s="63">
        <f>E7*G7</f>
        <v/>
      </c>
      <c r="I7" s="63">
        <f>IF(OR(C7="Reserve"),0,E7*G7*RAND()*1.1)</f>
        <v/>
      </c>
      <c r="J7" s="63">
        <f>IF(H7="","",H7-I7)</f>
        <v/>
      </c>
      <c r="K7" s="64">
        <f>IF(H7=0,"",(H7-I7)/H7)</f>
        <v/>
      </c>
      <c r="L7" s="40">
        <f>IF(OR(C7="Human",C7="Software"),MIN(1,I7/H7),"")</f>
        <v/>
      </c>
      <c r="M7" s="65" t="inlineStr">
        <is>
          <t>2.1,3.1,3.3</t>
        </is>
      </c>
      <c r="N7" s="65" t="inlineStr">
        <is>
          <t>UX Lead</t>
        </is>
      </c>
    </row>
    <row r="8">
      <c r="A8" s="66" t="inlineStr">
        <is>
          <t>RES-04</t>
        </is>
      </c>
      <c r="B8" s="67" t="inlineStr">
        <is>
          <t>Liu Yang</t>
        </is>
      </c>
      <c r="C8" s="35" t="inlineStr">
        <is>
          <t>Human</t>
        </is>
      </c>
      <c r="D8" s="35" t="inlineStr">
        <is>
          <t>UX</t>
        </is>
      </c>
      <c r="E8" s="68" t="n">
        <v>50</v>
      </c>
      <c r="F8" s="35" t="inlineStr">
        <is>
          <t>hr</t>
        </is>
      </c>
      <c r="G8" s="69" t="n">
        <v>480</v>
      </c>
      <c r="H8" s="70">
        <f>E8*G8</f>
        <v/>
      </c>
      <c r="I8" s="70">
        <f>IF(OR(C8="Reserve"),0,E8*G8*RAND()*1.1)</f>
        <v/>
      </c>
      <c r="J8" s="70">
        <f>IF(H8="","",H8-I8)</f>
        <v/>
      </c>
      <c r="K8" s="71">
        <f>IF(H8=0,"",(H8-I8)/H8)</f>
        <v/>
      </c>
      <c r="L8" s="46">
        <f>IF(OR(C8="Human",C8="Software"),MIN(1,I8/H8),"")</f>
        <v/>
      </c>
      <c r="M8" s="72" t="inlineStr">
        <is>
          <t>3.2,3.4</t>
        </is>
      </c>
      <c r="N8" s="72" t="inlineStr"/>
    </row>
    <row r="9">
      <c r="A9" s="59" t="inlineStr">
        <is>
          <t>RES-05</t>
        </is>
      </c>
      <c r="B9" s="60" t="inlineStr">
        <is>
          <t>Zhao Lei</t>
        </is>
      </c>
      <c r="C9" s="32" t="inlineStr">
        <is>
          <t>Human</t>
        </is>
      </c>
      <c r="D9" s="32" t="inlineStr">
        <is>
          <t>Engineering</t>
        </is>
      </c>
      <c r="E9" s="61" t="n">
        <v>80</v>
      </c>
      <c r="F9" s="32" t="inlineStr">
        <is>
          <t>hr</t>
        </is>
      </c>
      <c r="G9" s="62" t="n">
        <v>640</v>
      </c>
      <c r="H9" s="63">
        <f>E9*G9</f>
        <v/>
      </c>
      <c r="I9" s="63">
        <f>IF(OR(C9="Reserve"),0,E9*G9*RAND()*1.1)</f>
        <v/>
      </c>
      <c r="J9" s="63">
        <f>IF(H9="","",H9-I9)</f>
        <v/>
      </c>
      <c r="K9" s="64">
        <f>IF(H9=0,"",(H9-I9)/H9)</f>
        <v/>
      </c>
      <c r="L9" s="40">
        <f>IF(OR(C9="Human",C9="Software"),MIN(1,I9/H9),"")</f>
        <v/>
      </c>
      <c r="M9" s="65" t="inlineStr">
        <is>
          <t>2.3,4.1,4.3,6.4</t>
        </is>
      </c>
      <c r="N9" s="65" t="inlineStr">
        <is>
          <t>Tech Lead</t>
        </is>
      </c>
    </row>
    <row r="10">
      <c r="A10" s="66" t="inlineStr">
        <is>
          <t>RES-06</t>
        </is>
      </c>
      <c r="B10" s="67" t="inlineStr">
        <is>
          <t>Sun Yue</t>
        </is>
      </c>
      <c r="C10" s="35" t="inlineStr">
        <is>
          <t>Human</t>
        </is>
      </c>
      <c r="D10" s="35" t="inlineStr">
        <is>
          <t>Engineering</t>
        </is>
      </c>
      <c r="E10" s="68" t="n">
        <v>60</v>
      </c>
      <c r="F10" s="35" t="inlineStr">
        <is>
          <t>hr</t>
        </is>
      </c>
      <c r="G10" s="69" t="n">
        <v>480</v>
      </c>
      <c r="H10" s="70">
        <f>E10*G10</f>
        <v/>
      </c>
      <c r="I10" s="70">
        <f>IF(OR(C10="Reserve"),0,E10*G10*RAND()*1.1)</f>
        <v/>
      </c>
      <c r="J10" s="70">
        <f>IF(H10="","",H10-I10)</f>
        <v/>
      </c>
      <c r="K10" s="71">
        <f>IF(H10=0,"",(H10-I10)/H10)</f>
        <v/>
      </c>
      <c r="L10" s="46">
        <f>IF(OR(C10="Human",C10="Software"),MIN(1,I10/H10),"")</f>
        <v/>
      </c>
      <c r="M10" s="72" t="inlineStr">
        <is>
          <t>4.2,4.4</t>
        </is>
      </c>
      <c r="N10" s="72" t="inlineStr"/>
    </row>
    <row r="11">
      <c r="A11" s="59" t="inlineStr">
        <is>
          <t>RES-07</t>
        </is>
      </c>
      <c r="B11" s="60" t="inlineStr">
        <is>
          <t>Huang Wei</t>
        </is>
      </c>
      <c r="C11" s="32" t="inlineStr">
        <is>
          <t>Human</t>
        </is>
      </c>
      <c r="D11" s="32" t="inlineStr">
        <is>
          <t>Engineering</t>
        </is>
      </c>
      <c r="E11" s="61" t="n">
        <v>70</v>
      </c>
      <c r="F11" s="32" t="inlineStr">
        <is>
          <t>hr</t>
        </is>
      </c>
      <c r="G11" s="62" t="n">
        <v>560</v>
      </c>
      <c r="H11" s="63">
        <f>E11*G11</f>
        <v/>
      </c>
      <c r="I11" s="63">
        <f>IF(OR(C11="Reserve"),0,E11*G11*RAND()*1.1)</f>
        <v/>
      </c>
      <c r="J11" s="63">
        <f>IF(H11="","",H11-I11)</f>
        <v/>
      </c>
      <c r="K11" s="64">
        <f>IF(H11=0,"",(H11-I11)/H11)</f>
        <v/>
      </c>
      <c r="L11" s="40">
        <f>IF(OR(C11="Human",C11="Software"),MIN(1,I11/H11),"")</f>
        <v/>
      </c>
      <c r="M11" s="65" t="inlineStr">
        <is>
          <t>5.1,5.2</t>
        </is>
      </c>
      <c r="N11" s="65" t="inlineStr">
        <is>
          <t>BE Lead</t>
        </is>
      </c>
    </row>
    <row r="12">
      <c r="A12" s="66" t="inlineStr">
        <is>
          <t>RES-08</t>
        </is>
      </c>
      <c r="B12" s="67" t="inlineStr">
        <is>
          <t>Ma Jing</t>
        </is>
      </c>
      <c r="C12" s="35" t="inlineStr">
        <is>
          <t>Human</t>
        </is>
      </c>
      <c r="D12" s="35" t="inlineStr">
        <is>
          <t>Engineering</t>
        </is>
      </c>
      <c r="E12" s="68" t="n">
        <v>55</v>
      </c>
      <c r="F12" s="35" t="inlineStr">
        <is>
          <t>hr</t>
        </is>
      </c>
      <c r="G12" s="69" t="n">
        <v>400</v>
      </c>
      <c r="H12" s="70">
        <f>E12*G12</f>
        <v/>
      </c>
      <c r="I12" s="70">
        <f>IF(OR(C12="Reserve"),0,E12*G12*RAND()*1.1)</f>
        <v/>
      </c>
      <c r="J12" s="70">
        <f>IF(H12="","",H12-I12)</f>
        <v/>
      </c>
      <c r="K12" s="71">
        <f>IF(H12=0,"",(H12-I12)/H12)</f>
        <v/>
      </c>
      <c r="L12" s="46">
        <f>IF(OR(C12="Human",C12="Software"),MIN(1,I12/H12),"")</f>
        <v/>
      </c>
      <c r="M12" s="72" t="inlineStr">
        <is>
          <t>5.3</t>
        </is>
      </c>
      <c r="N12" s="72" t="inlineStr"/>
    </row>
    <row r="13">
      <c r="A13" s="59" t="inlineStr">
        <is>
          <t>RES-09</t>
        </is>
      </c>
      <c r="B13" s="60" t="inlineStr">
        <is>
          <t>Zhou Tao</t>
        </is>
      </c>
      <c r="C13" s="32" t="inlineStr">
        <is>
          <t>Human</t>
        </is>
      </c>
      <c r="D13" s="32" t="inlineStr">
        <is>
          <t>DevOps</t>
        </is>
      </c>
      <c r="E13" s="61" t="n">
        <v>75</v>
      </c>
      <c r="F13" s="32" t="inlineStr">
        <is>
          <t>hr</t>
        </is>
      </c>
      <c r="G13" s="62" t="n">
        <v>360</v>
      </c>
      <c r="H13" s="63">
        <f>E13*G13</f>
        <v/>
      </c>
      <c r="I13" s="63">
        <f>IF(OR(C13="Reserve"),0,E13*G13*RAND()*1.1)</f>
        <v/>
      </c>
      <c r="J13" s="63">
        <f>IF(H13="","",H13-I13)</f>
        <v/>
      </c>
      <c r="K13" s="64">
        <f>IF(H13=0,"",(H13-I13)/H13)</f>
        <v/>
      </c>
      <c r="L13" s="40">
        <f>IF(OR(C13="Human",C13="Software"),MIN(1,I13/H13),"")</f>
        <v/>
      </c>
      <c r="M13" s="65" t="inlineStr">
        <is>
          <t>5.4,7.1</t>
        </is>
      </c>
      <c r="N13" s="65" t="inlineStr">
        <is>
          <t>DevOps Lead</t>
        </is>
      </c>
    </row>
    <row r="14">
      <c r="A14" s="66" t="inlineStr">
        <is>
          <t>RES-10</t>
        </is>
      </c>
      <c r="B14" s="67" t="inlineStr">
        <is>
          <t>Xu Jing</t>
        </is>
      </c>
      <c r="C14" s="35" t="inlineStr">
        <is>
          <t>Human</t>
        </is>
      </c>
      <c r="D14" s="35" t="inlineStr">
        <is>
          <t>QA</t>
        </is>
      </c>
      <c r="E14" s="68" t="n">
        <v>60</v>
      </c>
      <c r="F14" s="35" t="inlineStr">
        <is>
          <t>hr</t>
        </is>
      </c>
      <c r="G14" s="69" t="n">
        <v>400</v>
      </c>
      <c r="H14" s="70">
        <f>E14*G14</f>
        <v/>
      </c>
      <c r="I14" s="70">
        <f>IF(OR(C14="Reserve"),0,E14*G14*RAND()*1.1)</f>
        <v/>
      </c>
      <c r="J14" s="70">
        <f>IF(H14="","",H14-I14)</f>
        <v/>
      </c>
      <c r="K14" s="71">
        <f>IF(H14=0,"",(H14-I14)/H14)</f>
        <v/>
      </c>
      <c r="L14" s="46">
        <f>IF(OR(C14="Human",C14="Software"),MIN(1,I14/H14),"")</f>
        <v/>
      </c>
      <c r="M14" s="72" t="inlineStr">
        <is>
          <t>6.1,6.2,6.3</t>
        </is>
      </c>
      <c r="N14" s="72" t="inlineStr">
        <is>
          <t>QA Lead</t>
        </is>
      </c>
    </row>
    <row r="15">
      <c r="A15" s="59" t="inlineStr">
        <is>
          <t>RES-11</t>
        </is>
      </c>
      <c r="B15" s="60" t="inlineStr">
        <is>
          <t>Chen Xiao</t>
        </is>
      </c>
      <c r="C15" s="32" t="inlineStr">
        <is>
          <t>Human</t>
        </is>
      </c>
      <c r="D15" s="32" t="inlineStr">
        <is>
          <t>Product</t>
        </is>
      </c>
      <c r="E15" s="61" t="n">
        <v>70</v>
      </c>
      <c r="F15" s="32" t="inlineStr">
        <is>
          <t>hr</t>
        </is>
      </c>
      <c r="G15" s="62" t="n">
        <v>320</v>
      </c>
      <c r="H15" s="63">
        <f>E15*G15</f>
        <v/>
      </c>
      <c r="I15" s="63">
        <f>IF(OR(C15="Reserve"),0,E15*G15*RAND()*1.1)</f>
        <v/>
      </c>
      <c r="J15" s="63">
        <f>IF(H15="","",H15-I15)</f>
        <v/>
      </c>
      <c r="K15" s="64">
        <f>IF(H15=0,"",(H15-I15)/H15)</f>
        <v/>
      </c>
      <c r="L15" s="40">
        <f>IF(OR(C15="Human",C15="Software"),MIN(1,I15/H15),"")</f>
        <v/>
      </c>
      <c r="M15" s="65" t="inlineStr">
        <is>
          <t>2.0,2.2</t>
        </is>
      </c>
      <c r="N15" s="65" t="inlineStr">
        <is>
          <t>Product Mgr</t>
        </is>
      </c>
    </row>
    <row r="16">
      <c r="A16" s="66" t="inlineStr">
        <is>
          <t>RES-12</t>
        </is>
      </c>
      <c r="B16" s="67" t="inlineStr">
        <is>
          <t>AWS Cloud</t>
        </is>
      </c>
      <c r="C16" s="35" t="inlineStr">
        <is>
          <t>Infrastructure</t>
        </is>
      </c>
      <c r="D16" s="35" t="inlineStr">
        <is>
          <t>DevOps</t>
        </is>
      </c>
      <c r="E16" s="70" t="n">
        <v>5000</v>
      </c>
      <c r="F16" s="35" t="inlineStr">
        <is>
          <t>mo</t>
        </is>
      </c>
      <c r="G16" s="69" t="n">
        <v>6</v>
      </c>
      <c r="H16" s="70">
        <f>E16*G16</f>
        <v/>
      </c>
      <c r="I16" s="70" t="inlineStr"/>
      <c r="J16" s="70">
        <f>IF(H16="","",H16-I16)</f>
        <v/>
      </c>
      <c r="K16" s="71">
        <f>IF(H16=0,"",(H16-I16)/H16)</f>
        <v/>
      </c>
      <c r="L16" s="46">
        <f>IF(OR(C16="Human",C16="Software"),MIN(1,I16/H16),"")</f>
        <v/>
      </c>
      <c r="M16" s="72" t="inlineStr"/>
      <c r="N16" s="72" t="inlineStr">
        <is>
          <t>$5k/month for 6 months</t>
        </is>
      </c>
    </row>
    <row r="17">
      <c r="A17" s="59" t="inlineStr">
        <is>
          <t>RES-13</t>
        </is>
      </c>
      <c r="B17" s="60" t="inlineStr">
        <is>
          <t>Figma Enterprise</t>
        </is>
      </c>
      <c r="C17" s="32" t="inlineStr">
        <is>
          <t>Software</t>
        </is>
      </c>
      <c r="D17" s="32" t="inlineStr">
        <is>
          <t>UX</t>
        </is>
      </c>
      <c r="E17" s="61" t="n">
        <v>75</v>
      </c>
      <c r="F17" s="32" t="inlineStr">
        <is>
          <t>mo</t>
        </is>
      </c>
      <c r="G17" s="62" t="n">
        <v>7</v>
      </c>
      <c r="H17" s="63">
        <f>E17*G17</f>
        <v/>
      </c>
      <c r="I17" s="63" t="inlineStr"/>
      <c r="J17" s="63">
        <f>IF(H17="","",H17-I17)</f>
        <v/>
      </c>
      <c r="K17" s="64">
        <f>IF(H17=0,"",(H17-I17)/H17)</f>
        <v/>
      </c>
      <c r="L17" s="40">
        <f>IF(OR(C17="Human",C17="Software"),MIN(1,I17/H17),"")</f>
        <v/>
      </c>
      <c r="M17" s="65" t="inlineStr"/>
      <c r="N17" s="65" t="inlineStr">
        <is>
          <t>Per seat/month × 3 seats</t>
        </is>
      </c>
    </row>
    <row r="18">
      <c r="A18" s="66" t="inlineStr">
        <is>
          <t>RES-14</t>
        </is>
      </c>
      <c r="B18" s="67" t="inlineStr">
        <is>
          <t>GitHub Enterprise</t>
        </is>
      </c>
      <c r="C18" s="35" t="inlineStr">
        <is>
          <t>Software</t>
        </is>
      </c>
      <c r="D18" s="35" t="inlineStr">
        <is>
          <t>Engineering</t>
        </is>
      </c>
      <c r="E18" s="68" t="n">
        <v>42</v>
      </c>
      <c r="F18" s="35" t="inlineStr">
        <is>
          <t>mo</t>
        </is>
      </c>
      <c r="G18" s="69" t="n">
        <v>7</v>
      </c>
      <c r="H18" s="70">
        <f>E18*G18</f>
        <v/>
      </c>
      <c r="I18" s="70" t="inlineStr"/>
      <c r="J18" s="70">
        <f>IF(H18="","",H18-I18)</f>
        <v/>
      </c>
      <c r="K18" s="71">
        <f>IF(H18=0,"",(H18-I18)/H18)</f>
        <v/>
      </c>
      <c r="L18" s="46">
        <f>IF(OR(C18="Human",C18="Software"),MIN(1,I18/H18),"")</f>
        <v/>
      </c>
      <c r="M18" s="72" t="inlineStr"/>
      <c r="N18" s="72" t="inlineStr">
        <is>
          <t>Per seat/month × 8 seats</t>
        </is>
      </c>
    </row>
    <row r="19">
      <c r="A19" s="59" t="inlineStr">
        <is>
          <t>RES-15</t>
        </is>
      </c>
      <c r="B19" s="60" t="inlineStr">
        <is>
          <t>Testing Devices</t>
        </is>
      </c>
      <c r="C19" s="32" t="inlineStr">
        <is>
          <t>Equipment</t>
        </is>
      </c>
      <c r="D19" s="32" t="inlineStr">
        <is>
          <t>QA</t>
        </is>
      </c>
      <c r="E19" s="61" t="n">
        <v>0</v>
      </c>
      <c r="F19" s="32" t="inlineStr">
        <is>
          <t>one</t>
        </is>
      </c>
      <c r="G19" s="62" t="n">
        <v>1</v>
      </c>
      <c r="H19" s="63" t="n">
        <v>3000</v>
      </c>
      <c r="I19" s="63" t="inlineStr"/>
      <c r="J19" s="63">
        <f>IF(H19="","",H19-I19)</f>
        <v/>
      </c>
      <c r="K19" s="64">
        <f>IF(H19=0,"",(H19-I19)/H19)</f>
        <v/>
      </c>
      <c r="L19" s="40">
        <f>IF(OR(C19="Human",C19="Software"),MIN(1,I19/H19),"")</f>
        <v/>
      </c>
      <c r="M19" s="65" t="inlineStr"/>
      <c r="N19" s="65" t="inlineStr">
        <is>
          <t>Mobile + tablet test lab</t>
        </is>
      </c>
    </row>
    <row r="20">
      <c r="A20" s="66" t="inlineStr">
        <is>
          <t>RES-16</t>
        </is>
      </c>
      <c r="B20" s="67" t="inlineStr">
        <is>
          <t>SSL Certificate</t>
        </is>
      </c>
      <c r="C20" s="35" t="inlineStr">
        <is>
          <t>Software</t>
        </is>
      </c>
      <c r="D20" s="35" t="inlineStr">
        <is>
          <t>DevOps</t>
        </is>
      </c>
      <c r="E20" s="68" t="n">
        <v>0</v>
      </c>
      <c r="F20" s="35" t="inlineStr">
        <is>
          <t>one</t>
        </is>
      </c>
      <c r="G20" s="69" t="n">
        <v>1</v>
      </c>
      <c r="H20" s="70" t="n">
        <v>1500</v>
      </c>
      <c r="I20" s="70" t="inlineStr"/>
      <c r="J20" s="70">
        <f>IF(H20="","",H20-I20)</f>
        <v/>
      </c>
      <c r="K20" s="71">
        <f>IF(H20=0,"",(H20-I20)/H20)</f>
        <v/>
      </c>
      <c r="L20" s="46">
        <f>IF(OR(C20="Human",C20="Software"),MIN(1,I20/H20),"")</f>
        <v/>
      </c>
      <c r="M20" s="72" t="inlineStr"/>
      <c r="N20" s="72" t="inlineStr">
        <is>
          <t>Wildcard cert</t>
        </is>
      </c>
    </row>
    <row r="21">
      <c r="A21" s="59" t="inlineStr">
        <is>
          <t>RES-17</t>
        </is>
      </c>
      <c r="B21" s="60" t="inlineStr">
        <is>
          <t>Analytics Tool</t>
        </is>
      </c>
      <c r="C21" s="32" t="inlineStr">
        <is>
          <t>Software</t>
        </is>
      </c>
      <c r="D21" s="32" t="inlineStr">
        <is>
          <t>Product</t>
        </is>
      </c>
      <c r="E21" s="63" t="n">
        <v>199</v>
      </c>
      <c r="F21" s="32" t="inlineStr">
        <is>
          <t>mo</t>
        </is>
      </c>
      <c r="G21" s="62" t="n">
        <v>6</v>
      </c>
      <c r="H21" s="63">
        <f>E21*G21</f>
        <v/>
      </c>
      <c r="I21" s="63" t="inlineStr"/>
      <c r="J21" s="63">
        <f>IF(H21="","",H21-I21)</f>
        <v/>
      </c>
      <c r="K21" s="64">
        <f>IF(H21=0,"",(H21-I21)/H21)</f>
        <v/>
      </c>
      <c r="L21" s="40">
        <f>IF(OR(C21="Human",C21="Software"),MIN(1,I21/H21),"")</f>
        <v/>
      </c>
      <c r="M21" s="65" t="inlineStr"/>
      <c r="N21" s="65" t="inlineStr">
        <is>
          <t>Mixpanel/Amplitude</t>
        </is>
      </c>
    </row>
    <row r="22">
      <c r="A22" s="66" t="inlineStr">
        <is>
          <t>RES-18</t>
        </is>
      </c>
      <c r="B22" s="67" t="inlineStr">
        <is>
          <t>Training Budget</t>
        </is>
      </c>
      <c r="C22" s="35" t="inlineStr">
        <is>
          <t>Service</t>
        </is>
      </c>
      <c r="D22" s="35" t="inlineStr">
        <is>
          <t>PMO</t>
        </is>
      </c>
      <c r="E22" s="68" t="n">
        <v>0</v>
      </c>
      <c r="F22" s="35" t="inlineStr">
        <is>
          <t>one</t>
        </is>
      </c>
      <c r="G22" s="69" t="n">
        <v>1</v>
      </c>
      <c r="H22" s="70" t="n">
        <v>5000</v>
      </c>
      <c r="I22" s="70" t="inlineStr"/>
      <c r="J22" s="70">
        <f>IF(H22="","",H22-I22)</f>
        <v/>
      </c>
      <c r="K22" s="71">
        <f>IF(H22=0,"",(H22-I22)/H22)</f>
        <v/>
      </c>
      <c r="L22" s="46">
        <f>IF(OR(C22="Human",C22="Software"),MIN(1,I22/H22),"")</f>
        <v/>
      </c>
      <c r="M22" s="72" t="inlineStr"/>
      <c r="N22" s="72" t="inlineStr">
        <is>
          <t>Team upskilling</t>
        </is>
      </c>
    </row>
    <row r="23">
      <c r="A23" s="59" t="inlineStr">
        <is>
          <t>RES-19</t>
        </is>
      </c>
      <c r="B23" s="60" t="inlineStr">
        <is>
          <t>Contingency</t>
        </is>
      </c>
      <c r="C23" s="32" t="inlineStr">
        <is>
          <t>Reserve</t>
        </is>
      </c>
      <c r="D23" s="32" t="inlineStr">
        <is>
          <t>PMO</t>
        </is>
      </c>
      <c r="E23" s="61" t="n">
        <v>0</v>
      </c>
      <c r="F23" s="32" t="inlineStr">
        <is>
          <t>one</t>
        </is>
      </c>
      <c r="G23" s="62" t="n">
        <v>1</v>
      </c>
      <c r="H23" s="63" t="n">
        <v>18000</v>
      </c>
      <c r="I23" s="63" t="inlineStr"/>
      <c r="J23" s="63">
        <f>IF(H23="","",H23-I23)</f>
        <v/>
      </c>
      <c r="K23" s="64">
        <f>IF(H23=0,"",(H23-I23)/H23)</f>
        <v/>
      </c>
      <c r="L23" s="40">
        <f>IF(OR(C23="Human",C23="Software"),MIN(1,I23/H23),"")</f>
        <v/>
      </c>
      <c r="M23" s="65" t="inlineStr"/>
      <c r="N23" s="65" t="inlineStr">
        <is>
          <t>10% contingency</t>
        </is>
      </c>
    </row>
    <row r="24">
      <c r="A24" s="66" t="inlineStr">
        <is>
          <t>RES-20</t>
        </is>
      </c>
      <c r="B24" s="67" t="inlineStr">
        <is>
          <t>Content Writer</t>
        </is>
      </c>
      <c r="C24" s="35" t="inlineStr">
        <is>
          <t>Human</t>
        </is>
      </c>
      <c r="D24" s="35" t="inlineStr">
        <is>
          <t>Marketing</t>
        </is>
      </c>
      <c r="E24" s="68" t="n">
        <v>45</v>
      </c>
      <c r="F24" s="35" t="inlineStr">
        <is>
          <t>hr</t>
        </is>
      </c>
      <c r="G24" s="69" t="n">
        <v>160</v>
      </c>
      <c r="H24" s="70">
        <f>E24*G24</f>
        <v/>
      </c>
      <c r="I24" s="70">
        <f>IF(OR(C24="Reserve"),0,E24*G24*RAND()*1.1)</f>
        <v/>
      </c>
      <c r="J24" s="70">
        <f>IF(H24="","",H24-I24)</f>
        <v/>
      </c>
      <c r="K24" s="71">
        <f>IF(H24=0,"",(H24-I24)/H24)</f>
        <v/>
      </c>
      <c r="L24" s="46">
        <f>IF(OR(C24="Human",C24="Software"),MIN(1,I24/H24),"")</f>
        <v/>
      </c>
      <c r="M24" s="72" t="inlineStr"/>
      <c r="N24" s="72" t="inlineStr">
        <is>
          <t>Launch content</t>
        </is>
      </c>
    </row>
    <row r="27" ht="28" customHeight="1">
      <c r="A27" s="8" t="inlineStr">
        <is>
          <t>📊 BUDGET SUMMARY</t>
        </is>
      </c>
    </row>
    <row r="28">
      <c r="A28" s="10" t="inlineStr"/>
      <c r="B28" s="73" t="inlineStr">
        <is>
          <t>TOTAL BUDGET:</t>
        </is>
      </c>
      <c r="C28" s="74">
        <f>SUM(H5:H24)</f>
        <v/>
      </c>
      <c r="D28" s="75" t="inlineStr">
        <is>
          <t>TOTAL ACTUAL:</t>
        </is>
      </c>
      <c r="E28" s="76">
        <f>SUM(I5:I24)</f>
        <v/>
      </c>
      <c r="F28" s="77" t="inlineStr">
        <is>
          <t>VARIANCE:</t>
        </is>
      </c>
      <c r="G28" s="78">
        <f>B28-D28</f>
        <v/>
      </c>
      <c r="H28" s="79" t="inlineStr">
        <is>
          <t>CONTINGENCY REMAINING:</t>
        </is>
      </c>
      <c r="I28" s="80">
        <f>H22-I22</f>
        <v/>
      </c>
    </row>
    <row r="30" ht="28" customHeight="1">
      <c r="A30" s="8" t="inlineStr">
        <is>
          <t>📊 BUDGET BY DEPARTMENT</t>
        </is>
      </c>
    </row>
    <row r="31" ht="32" customHeight="1">
      <c r="B31" s="30" t="inlineStr">
        <is>
          <t>Department</t>
        </is>
      </c>
      <c r="C31" s="30" t="inlineStr">
        <is>
          <t>Budget ($)</t>
        </is>
      </c>
      <c r="D31" s="30" t="inlineStr">
        <is>
          <t>Actual ($)</t>
        </is>
      </c>
      <c r="E31" s="30" t="inlineStr">
        <is>
          <t>Variance ($)</t>
        </is>
      </c>
      <c r="F31" s="30" t="inlineStr">
        <is>
          <t>Variance %</t>
        </is>
      </c>
    </row>
    <row r="32">
      <c r="B32" s="67" t="inlineStr">
        <is>
          <t>PMO</t>
        </is>
      </c>
      <c r="C32" s="70">
        <f>SUMIF(D5:D24,B32,H5:H24)</f>
        <v/>
      </c>
      <c r="D32" s="70">
        <f>SUMIF(D5:D24,B32,I5:I24)</f>
        <v/>
      </c>
      <c r="E32" s="70">
        <f>C32-D32</f>
        <v/>
      </c>
      <c r="F32" s="71">
        <f>IF(C32=0,"",E32/C32)</f>
        <v/>
      </c>
    </row>
    <row r="33">
      <c r="B33" s="60" t="inlineStr">
        <is>
          <t>Product</t>
        </is>
      </c>
      <c r="C33" s="63">
        <f>SUMIF(D5:D24,B33,H5:H24)</f>
        <v/>
      </c>
      <c r="D33" s="63">
        <f>SUMIF(D5:D24,B33,I5:I24)</f>
        <v/>
      </c>
      <c r="E33" s="63">
        <f>C33-D33</f>
        <v/>
      </c>
      <c r="F33" s="64">
        <f>IF(C33=0,"",E33/C33)</f>
        <v/>
      </c>
    </row>
    <row r="34">
      <c r="B34" s="67" t="inlineStr">
        <is>
          <t>UX</t>
        </is>
      </c>
      <c r="C34" s="70">
        <f>SUMIF(D5:D24,B34,H5:H24)</f>
        <v/>
      </c>
      <c r="D34" s="70">
        <f>SUMIF(D5:D24,B34,I5:I24)</f>
        <v/>
      </c>
      <c r="E34" s="70">
        <f>C34-D34</f>
        <v/>
      </c>
      <c r="F34" s="71">
        <f>IF(C34=0,"",E34/C34)</f>
        <v/>
      </c>
    </row>
    <row r="35">
      <c r="B35" s="60" t="inlineStr">
        <is>
          <t>Engineering</t>
        </is>
      </c>
      <c r="C35" s="63">
        <f>SUMIF(D5:D24,B35,H5:H24)</f>
        <v/>
      </c>
      <c r="D35" s="63">
        <f>SUMIF(D5:D24,B35,I5:I24)</f>
        <v/>
      </c>
      <c r="E35" s="63">
        <f>C35-D35</f>
        <v/>
      </c>
      <c r="F35" s="64">
        <f>IF(C35=0,"",E35/C35)</f>
        <v/>
      </c>
    </row>
    <row r="36">
      <c r="B36" s="67" t="inlineStr">
        <is>
          <t>DevOps</t>
        </is>
      </c>
      <c r="C36" s="70">
        <f>SUMIF(D5:D24,B36,H5:H24)</f>
        <v/>
      </c>
      <c r="D36" s="70">
        <f>SUMIF(D5:D24,B36,I5:I24)</f>
        <v/>
      </c>
      <c r="E36" s="70">
        <f>C36-D36</f>
        <v/>
      </c>
      <c r="F36" s="71">
        <f>IF(C36=0,"",E36/C36)</f>
        <v/>
      </c>
    </row>
    <row r="37">
      <c r="B37" s="60" t="inlineStr">
        <is>
          <t>QA</t>
        </is>
      </c>
      <c r="C37" s="63">
        <f>SUMIF(D5:D24,B37,H5:H24)</f>
        <v/>
      </c>
      <c r="D37" s="63">
        <f>SUMIF(D5:D24,B37,I5:I24)</f>
        <v/>
      </c>
      <c r="E37" s="63">
        <f>C37-D37</f>
        <v/>
      </c>
      <c r="F37" s="64">
        <f>IF(C37=0,"",E37/C37)</f>
        <v/>
      </c>
    </row>
    <row r="38">
      <c r="B38" s="67" t="inlineStr">
        <is>
          <t>Marketing</t>
        </is>
      </c>
      <c r="C38" s="70">
        <f>SUMIF(D5:D24,B38,H5:H24)</f>
        <v/>
      </c>
      <c r="D38" s="70">
        <f>SUMIF(D5:D24,B38,I5:I24)</f>
        <v/>
      </c>
      <c r="E38" s="70">
        <f>C38-D38</f>
        <v/>
      </c>
      <c r="F38" s="71">
        <f>IF(C38=0,"",E38/C38)</f>
        <v/>
      </c>
    </row>
  </sheetData>
  <mergeCells count="4">
    <mergeCell ref="A27:N27"/>
    <mergeCell ref="A30:N30"/>
    <mergeCell ref="A2:N2"/>
    <mergeCell ref="A1:N1"/>
  </mergeCells>
  <conditionalFormatting sqref="J5:J24">
    <cfRule type="cellIs" priority="1" operator="lessThan" dxfId="7">
      <formula>0</formula>
    </cfRule>
    <cfRule type="cellIs" priority="2" operator="greaterThan" dxfId="8">
      <formula>0</formula>
    </cfRule>
  </conditionalFormatting>
  <dataValidations count="2">
    <dataValidation sqref="C5 C6 C7 C8 C9 C10 C11 C12 C13 C14 C15 C16 C17 C18 C19 C20 C21 C22 C23 C24" showDropDown="0" showInputMessage="0" showErrorMessage="0" allowBlank="1" type="list">
      <formula1>"Human,Infrastructure,Software,Equipment,Service,Reserve"</formula1>
    </dataValidation>
    <dataValidation sqref="D5 D6 D7 D8 D9 D10 D11 D12 D13 D14 D15 D16 D17 D18 D19 D20 D21 D22 D23 D24" showDropDown="0" showInputMessage="0" showErrorMessage="0" allowBlank="1" type="list">
      <formula1>"PMO,Product,UX,Engineering,DevOps,QA,Marketing"</formula1>
    </dataValidation>
  </dataValidations>
  <pageMargins left="0.75" right="0.75" top="1" bottom="1" header="0.5" footer="0.5"/>
</worksheet>
</file>

<file path=xl/worksheets/sheet4.xml><?xml version="1.0" encoding="utf-8"?>
<worksheet xmlns="http://schemas.openxmlformats.org/spreadsheetml/2006/main">
  <sheetPr>
    <tabColor rgb="00C0392B"/>
    <outlinePr summaryBelow="1" summaryRight="1"/>
    <pageSetUpPr/>
  </sheetPr>
  <dimension ref="A1:L23"/>
  <sheetViews>
    <sheetView workbookViewId="0">
      <selection activeCell="A1" sqref="A1"/>
    </sheetView>
  </sheetViews>
  <sheetFormatPr baseColWidth="8" defaultRowHeight="15"/>
  <cols>
    <col width="8" customWidth="1" min="1" max="1"/>
    <col width="32" customWidth="1" min="2" max="2"/>
    <col width="14" customWidth="1" min="3" max="3"/>
    <col width="12" customWidth="1" min="4" max="4"/>
    <col width="12" customWidth="1" min="5" max="5"/>
    <col width="12" customWidth="1" min="6" max="6"/>
    <col width="12" customWidth="1" min="7" max="7"/>
    <col width="32" customWidth="1" min="8" max="8"/>
    <col width="14" customWidth="1" min="9" max="9"/>
    <col width="14" customWidth="1" min="10" max="10"/>
    <col width="14" customWidth="1" min="11" max="11"/>
    <col width="14" customWidth="1" min="12" max="12"/>
  </cols>
  <sheetData>
    <row r="1" ht="40" customHeight="1">
      <c r="A1" s="1" t="inlineStr">
        <is>
          <t>🚩 Project Risk Register</t>
        </is>
      </c>
    </row>
    <row r="2">
      <c r="A2" s="2" t="inlineStr">
        <is>
          <t>Identify, assess &amp; track project risks with probability-impact matrix and mitigation planning</t>
        </is>
      </c>
    </row>
    <row r="3" ht="6" customHeight="1"/>
    <row r="4" ht="32" customHeight="1">
      <c r="A4" s="30" t="inlineStr">
        <is>
          <t>Risk ID</t>
        </is>
      </c>
      <c r="B4" s="30" t="inlineStr">
        <is>
          <t>Risk Description</t>
        </is>
      </c>
      <c r="C4" s="30" t="inlineStr">
        <is>
          <t>Category</t>
        </is>
      </c>
      <c r="D4" s="30" t="inlineStr">
        <is>
          <t>Probability</t>
        </is>
      </c>
      <c r="E4" s="30" t="inlineStr">
        <is>
          <t>Impact</t>
        </is>
      </c>
      <c r="F4" s="30" t="inlineStr">
        <is>
          <t>Risk Score</t>
        </is>
      </c>
      <c r="G4" s="30" t="inlineStr">
        <is>
          <t>Risk Level</t>
        </is>
      </c>
      <c r="H4" s="30" t="inlineStr">
        <is>
          <t>Mitigation Strategy</t>
        </is>
      </c>
      <c r="I4" s="30" t="inlineStr">
        <is>
          <t>Owner</t>
        </is>
      </c>
      <c r="J4" s="30" t="inlineStr">
        <is>
          <t>Status</t>
        </is>
      </c>
      <c r="K4" s="30" t="inlineStr">
        <is>
          <t>Date Identified</t>
        </is>
      </c>
      <c r="L4" s="30" t="inlineStr">
        <is>
          <t>Last Reviewed</t>
        </is>
      </c>
    </row>
    <row r="5">
      <c r="A5" s="59" t="inlineStr">
        <is>
          <t>R-01</t>
        </is>
      </c>
      <c r="B5" s="31" t="inlineStr">
        <is>
          <t>Key developer departure mid-project</t>
        </is>
      </c>
      <c r="C5" s="32" t="inlineStr">
        <is>
          <t>Resource</t>
        </is>
      </c>
      <c r="D5" s="32" t="inlineStr">
        <is>
          <t>Medium</t>
        </is>
      </c>
      <c r="E5" s="32" t="inlineStr">
        <is>
          <t>Critical</t>
        </is>
      </c>
      <c r="F5" s="33">
        <f>IF(OR(D5="",E5=""),"",MATCH(D5,{"Low","Medium","High","Critical"},0)*MATCH(E5,{"Low","Medium","High","Critical"},0))</f>
        <v/>
      </c>
      <c r="G5" s="28">
        <f>IF(F5="","",IF(F5&gt;=12,"Critical",IF(F5&gt;=8,"High",IF(F5&gt;=4,"Medium","Low"))))</f>
        <v/>
      </c>
      <c r="H5" s="31" t="inlineStr">
        <is>
          <t>Cross-train developers, maintain thorough documentation, identify backup resources</t>
        </is>
      </c>
      <c r="I5" s="32" t="inlineStr">
        <is>
          <t>PM</t>
        </is>
      </c>
      <c r="J5" s="32" t="inlineStr">
        <is>
          <t>Monitored</t>
        </is>
      </c>
      <c r="K5" s="39" t="inlineStr">
        <is>
          <t>2025-06-01</t>
        </is>
      </c>
      <c r="L5" s="39" t="inlineStr">
        <is>
          <t>2025-09-15</t>
        </is>
      </c>
    </row>
    <row r="6">
      <c r="A6" s="66" t="inlineStr">
        <is>
          <t>R-02</t>
        </is>
      </c>
      <c r="B6" s="34" t="inlineStr">
        <is>
          <t>Third-party API rate limit changes</t>
        </is>
      </c>
      <c r="C6" s="35" t="inlineStr">
        <is>
          <t>Technical</t>
        </is>
      </c>
      <c r="D6" s="35" t="inlineStr">
        <is>
          <t>Medium</t>
        </is>
      </c>
      <c r="E6" s="35" t="inlineStr">
        <is>
          <t>High</t>
        </is>
      </c>
      <c r="F6" s="36">
        <f>IF(OR(D6="",E6=""),"",MATCH(D6,{"Low","Medium","High","Critical"},0)*MATCH(E6,{"Low","Medium","High","Critical"},0))</f>
        <v/>
      </c>
      <c r="G6" s="81">
        <f>IF(F6="","",IF(F6&gt;=12,"Critical",IF(F6&gt;=8,"High",IF(F6&gt;=4,"Medium","Low"))))</f>
        <v/>
      </c>
      <c r="H6" s="34" t="inlineStr">
        <is>
          <t>Implement caching layer, negotiate enterprise SLA with vendor, build fallback queue</t>
        </is>
      </c>
      <c r="I6" s="35" t="inlineStr">
        <is>
          <t>Tech Lead</t>
        </is>
      </c>
      <c r="J6" s="35" t="inlineStr">
        <is>
          <t>Active</t>
        </is>
      </c>
      <c r="K6" s="45" t="inlineStr">
        <is>
          <t>2025-06-15</t>
        </is>
      </c>
      <c r="L6" s="45" t="inlineStr">
        <is>
          <t>2025-10-01</t>
        </is>
      </c>
    </row>
    <row r="7">
      <c r="A7" s="59" t="inlineStr">
        <is>
          <t>R-03</t>
        </is>
      </c>
      <c r="B7" s="31" t="inlineStr">
        <is>
          <t>Scope creep from stakeholder requests</t>
        </is>
      </c>
      <c r="C7" s="32" t="inlineStr">
        <is>
          <t>Scope</t>
        </is>
      </c>
      <c r="D7" s="32" t="inlineStr">
        <is>
          <t>High</t>
        </is>
      </c>
      <c r="E7" s="32" t="inlineStr">
        <is>
          <t>High</t>
        </is>
      </c>
      <c r="F7" s="33">
        <f>IF(OR(D7="",E7=""),"",MATCH(D7,{"Low","Medium","High","Critical"},0)*MATCH(E7,{"Low","Medium","High","Critical"},0))</f>
        <v/>
      </c>
      <c r="G7" s="28">
        <f>IF(F7="","",IF(F7&gt;=12,"Critical",IF(F7&gt;=8,"High",IF(F7&gt;=4,"Medium","Low"))))</f>
        <v/>
      </c>
      <c r="H7" s="31" t="inlineStr">
        <is>
          <t>Formal change control process, weekly stakeholder reviews, prioritized backlog</t>
        </is>
      </c>
      <c r="I7" s="32" t="inlineStr">
        <is>
          <t>PM</t>
        </is>
      </c>
      <c r="J7" s="32" t="inlineStr">
        <is>
          <t>Active</t>
        </is>
      </c>
      <c r="K7" s="39" t="inlineStr">
        <is>
          <t>2025-06-01</t>
        </is>
      </c>
      <c r="L7" s="39" t="inlineStr">
        <is>
          <t>2025-09-20</t>
        </is>
      </c>
    </row>
    <row r="8">
      <c r="A8" s="66" t="inlineStr">
        <is>
          <t>R-04</t>
        </is>
      </c>
      <c r="B8" s="34" t="inlineStr">
        <is>
          <t>Design approval delays from client</t>
        </is>
      </c>
      <c r="C8" s="35" t="inlineStr">
        <is>
          <t>Schedule</t>
        </is>
      </c>
      <c r="D8" s="35" t="inlineStr">
        <is>
          <t>High</t>
        </is>
      </c>
      <c r="E8" s="35" t="inlineStr">
        <is>
          <t>Medium</t>
        </is>
      </c>
      <c r="F8" s="36">
        <f>IF(OR(D8="",E8=""),"",MATCH(D8,{"Low","Medium","High","Critical"},0)*MATCH(E8,{"Low","Medium","High","Critical"},0))</f>
        <v/>
      </c>
      <c r="G8" s="81">
        <f>IF(F8="","",IF(F8&gt;=12,"Critical",IF(F8&gt;=8,"High",IF(F8&gt;=4,"Medium","Low"))))</f>
        <v/>
      </c>
      <c r="H8" s="34" t="inlineStr">
        <is>
          <t>Set clear approval SLAs in contract, schedule buffer days, parallel review tracks</t>
        </is>
      </c>
      <c r="I8" s="35" t="inlineStr">
        <is>
          <t>PM</t>
        </is>
      </c>
      <c r="J8" s="35" t="inlineStr">
        <is>
          <t>Monitored</t>
        </is>
      </c>
      <c r="K8" s="45" t="inlineStr">
        <is>
          <t>2025-07-01</t>
        </is>
      </c>
      <c r="L8" s="45" t="inlineStr">
        <is>
          <t>2025-10-15</t>
        </is>
      </c>
    </row>
    <row r="9">
      <c r="A9" s="59" t="inlineStr">
        <is>
          <t>R-05</t>
        </is>
      </c>
      <c r="B9" s="31" t="inlineStr">
        <is>
          <t>Database performance under load</t>
        </is>
      </c>
      <c r="C9" s="32" t="inlineStr">
        <is>
          <t>Technical</t>
        </is>
      </c>
      <c r="D9" s="32" t="inlineStr">
        <is>
          <t>Medium</t>
        </is>
      </c>
      <c r="E9" s="32" t="inlineStr">
        <is>
          <t>High</t>
        </is>
      </c>
      <c r="F9" s="33">
        <f>IF(OR(D9="",E9=""),"",MATCH(D9,{"Low","Medium","High","Critical"},0)*MATCH(E9,{"Low","Medium","High","Critical"},0))</f>
        <v/>
      </c>
      <c r="G9" s="28">
        <f>IF(F9="","",IF(F9&gt;=12,"Critical",IF(F9&gt;=8,"High",IF(F9&gt;=4,"Medium","Low"))))</f>
        <v/>
      </c>
      <c r="H9" s="31" t="inlineStr">
        <is>
          <t>Load testing from sprint 1, query optimization, read replicas, caching strategy</t>
        </is>
      </c>
      <c r="I9" s="32" t="inlineStr">
        <is>
          <t>BE Lead</t>
        </is>
      </c>
      <c r="J9" s="32" t="inlineStr">
        <is>
          <t>Active</t>
        </is>
      </c>
      <c r="K9" s="39" t="inlineStr">
        <is>
          <t>2025-07-15</t>
        </is>
      </c>
      <c r="L9" s="39" t="inlineStr">
        <is>
          <t>2025-11-01</t>
        </is>
      </c>
    </row>
    <row r="10">
      <c r="A10" s="66" t="inlineStr">
        <is>
          <t>R-06</t>
        </is>
      </c>
      <c r="B10" s="34" t="inlineStr">
        <is>
          <t>Browser compatibility issues</t>
        </is>
      </c>
      <c r="C10" s="35" t="inlineStr">
        <is>
          <t>Technical</t>
        </is>
      </c>
      <c r="D10" s="35" t="inlineStr">
        <is>
          <t>Low</t>
        </is>
      </c>
      <c r="E10" s="35" t="inlineStr">
        <is>
          <t>Medium</t>
        </is>
      </c>
      <c r="F10" s="36">
        <f>IF(OR(D10="",E10=""),"",MATCH(D10,{"Low","Medium","High","Critical"},0)*MATCH(E10,{"Low","Medium","High","Critical"},0))</f>
        <v/>
      </c>
      <c r="G10" s="81">
        <f>IF(F10="","",IF(F10&gt;=12,"Critical",IF(F10&gt;=8,"High",IF(F10&gt;=4,"Medium","Low"))))</f>
        <v/>
      </c>
      <c r="H10" s="34" t="inlineStr">
        <is>
          <t>Browserstack testing, progressive enhancement, polyfill strategy, supported browser matrix</t>
        </is>
      </c>
      <c r="I10" s="35" t="inlineStr">
        <is>
          <t>QA Lead</t>
        </is>
      </c>
      <c r="J10" s="35" t="inlineStr">
        <is>
          <t>Monitored</t>
        </is>
      </c>
      <c r="K10" s="45" t="inlineStr">
        <is>
          <t>2025-08-01</t>
        </is>
      </c>
      <c r="L10" s="45" t="inlineStr">
        <is>
          <t>2025-11-15</t>
        </is>
      </c>
    </row>
    <row r="11">
      <c r="A11" s="59" t="inlineStr">
        <is>
          <t>R-07</t>
        </is>
      </c>
      <c r="B11" s="31" t="inlineStr">
        <is>
          <t>Budget overrun on cloud infrastructure</t>
        </is>
      </c>
      <c r="C11" s="32" t="inlineStr">
        <is>
          <t>Financial</t>
        </is>
      </c>
      <c r="D11" s="32" t="inlineStr">
        <is>
          <t>Medium</t>
        </is>
      </c>
      <c r="E11" s="32" t="inlineStr">
        <is>
          <t>Medium</t>
        </is>
      </c>
      <c r="F11" s="33">
        <f>IF(OR(D11="",E11=""),"",MATCH(D11,{"Low","Medium","High","Critical"},0)*MATCH(E11,{"Low","Medium","High","Critical"},0))</f>
        <v/>
      </c>
      <c r="G11" s="28">
        <f>IF(F11="","",IF(F11&gt;=12,"Critical",IF(F11&gt;=8,"High",IF(F11&gt;=4,"Medium","Low"))))</f>
        <v/>
      </c>
      <c r="H11" s="31" t="inlineStr">
        <is>
          <t>AWS budget alerts, auto-scaling limits, reserved instances, monthly cost review</t>
        </is>
      </c>
      <c r="I11" s="32" t="inlineStr">
        <is>
          <t>DevOps</t>
        </is>
      </c>
      <c r="J11" s="32" t="inlineStr">
        <is>
          <t>Active</t>
        </is>
      </c>
      <c r="K11" s="39" t="inlineStr">
        <is>
          <t>2025-06-01</t>
        </is>
      </c>
      <c r="L11" s="39" t="inlineStr">
        <is>
          <t>2025-10-01</t>
        </is>
      </c>
    </row>
    <row r="12">
      <c r="A12" s="66" t="inlineStr">
        <is>
          <t>R-08</t>
        </is>
      </c>
      <c r="B12" s="34" t="inlineStr">
        <is>
          <t>Security vulnerability discovered late</t>
        </is>
      </c>
      <c r="C12" s="35" t="inlineStr">
        <is>
          <t>Security</t>
        </is>
      </c>
      <c r="D12" s="35" t="inlineStr">
        <is>
          <t>Low</t>
        </is>
      </c>
      <c r="E12" s="35" t="inlineStr">
        <is>
          <t>Critical</t>
        </is>
      </c>
      <c r="F12" s="36">
        <f>IF(OR(D12="",E12=""),"",MATCH(D12,{"Low","Medium","High","Critical"},0)*MATCH(E12,{"Low","Medium","High","Critical"},0))</f>
        <v/>
      </c>
      <c r="G12" s="81">
        <f>IF(F12="","",IF(F12&gt;=12,"Critical",IF(F12&gt;=8,"High",IF(F12&gt;=4,"Medium","Low"))))</f>
        <v/>
      </c>
      <c r="H12" s="34" t="inlineStr">
        <is>
          <t>SAST/DAST in CI pipeline, quarterly pen testing, dependency scanning, OWASP checklist</t>
        </is>
      </c>
      <c r="I12" s="35" t="inlineStr">
        <is>
          <t>Tech Lead</t>
        </is>
      </c>
      <c r="J12" s="35" t="inlineStr">
        <is>
          <t>Monitored</t>
        </is>
      </c>
      <c r="K12" s="45" t="inlineStr">
        <is>
          <t>2025-06-01</t>
        </is>
      </c>
      <c r="L12" s="45" t="inlineStr">
        <is>
          <t>2025-11-01</t>
        </is>
      </c>
    </row>
    <row r="13">
      <c r="A13" s="59" t="inlineStr">
        <is>
          <t>R-09</t>
        </is>
      </c>
      <c r="B13" s="31" t="inlineStr">
        <is>
          <t>UAT reveals major UX issues</t>
        </is>
      </c>
      <c r="C13" s="32" t="inlineStr">
        <is>
          <t>Quality</t>
        </is>
      </c>
      <c r="D13" s="32" t="inlineStr">
        <is>
          <t>Medium</t>
        </is>
      </c>
      <c r="E13" s="32" t="inlineStr">
        <is>
          <t>High</t>
        </is>
      </c>
      <c r="F13" s="33">
        <f>IF(OR(D13="",E13=""),"",MATCH(D13,{"Low","Medium","High","Critical"},0)*MATCH(E13,{"Low","Medium","High","Critical"},0))</f>
        <v/>
      </c>
      <c r="G13" s="28">
        <f>IF(F13="","",IF(F13&gt;=12,"Critical",IF(F13&gt;=8,"High",IF(F13&gt;=4,"Medium","Low"))))</f>
        <v/>
      </c>
      <c r="H13" s="31" t="inlineStr">
        <is>
          <t>Early prototype testing with real users, iterative design, usability benchmarks</t>
        </is>
      </c>
      <c r="I13" s="32" t="inlineStr">
        <is>
          <t>UX Lead</t>
        </is>
      </c>
      <c r="J13" s="32" t="inlineStr">
        <is>
          <t>Monitored</t>
        </is>
      </c>
      <c r="K13" s="39" t="inlineStr">
        <is>
          <t>2025-08-15</t>
        </is>
      </c>
      <c r="L13" s="39" t="inlineStr">
        <is>
          <t>2025-11-20</t>
        </is>
      </c>
    </row>
    <row r="14">
      <c r="A14" s="66" t="inlineStr">
        <is>
          <t>R-10</t>
        </is>
      </c>
      <c r="B14" s="34" t="inlineStr">
        <is>
          <t>Launch date conflict with marketing event</t>
        </is>
      </c>
      <c r="C14" s="35" t="inlineStr">
        <is>
          <t>Schedule</t>
        </is>
      </c>
      <c r="D14" s="35" t="inlineStr">
        <is>
          <t>Low</t>
        </is>
      </c>
      <c r="E14" s="35" t="inlineStr">
        <is>
          <t>Low</t>
        </is>
      </c>
      <c r="F14" s="36">
        <f>IF(OR(D14="",E14=""),"",MATCH(D14,{"Low","Medium","High","Critical"},0)*MATCH(E14,{"Low","Medium","High","Critical"},0))</f>
        <v/>
      </c>
      <c r="G14" s="81">
        <f>IF(F14="","",IF(F14&gt;=12,"Critical",IF(F14&gt;=8,"High",IF(F14&gt;=4,"Medium","Low"))))</f>
        <v/>
      </c>
      <c r="H14" s="34" t="inlineStr">
        <is>
          <t>Coordinate with marketing team quarterly, maintain flexible launch window options</t>
        </is>
      </c>
      <c r="I14" s="35" t="inlineStr">
        <is>
          <t>PM</t>
        </is>
      </c>
      <c r="J14" s="35" t="inlineStr">
        <is>
          <t>Monitored</t>
        </is>
      </c>
      <c r="K14" s="45" t="inlineStr">
        <is>
          <t>2025-09-01</t>
        </is>
      </c>
      <c r="L14" s="45" t="inlineStr">
        <is>
          <t>2025-12-01</t>
        </is>
      </c>
    </row>
    <row r="15">
      <c r="A15" s="59" t="inlineStr">
        <is>
          <t>R-11</t>
        </is>
      </c>
      <c r="B15" s="31" t="inlineStr">
        <is>
          <t>Data migration failure</t>
        </is>
      </c>
      <c r="C15" s="32" t="inlineStr">
        <is>
          <t>Technical</t>
        </is>
      </c>
      <c r="D15" s="32" t="inlineStr">
        <is>
          <t>Low</t>
        </is>
      </c>
      <c r="E15" s="32" t="inlineStr">
        <is>
          <t>Critical</t>
        </is>
      </c>
      <c r="F15" s="33">
        <f>IF(OR(D15="",E15=""),"",MATCH(D15,{"Low","Medium","High","Critical"},0)*MATCH(E15,{"Low","Medium","High","Critical"},0))</f>
        <v/>
      </c>
      <c r="G15" s="28">
        <f>IF(F15="","",IF(F15&gt;=12,"Critical",IF(F15&gt;=8,"High",IF(F15&gt;=4,"Medium","Low"))))</f>
        <v/>
      </c>
      <c r="H15" s="31" t="inlineStr">
        <is>
          <t>Dry-run migrations, rollback plan, data validation checks, backup before each migration</t>
        </is>
      </c>
      <c r="I15" s="32" t="inlineStr">
        <is>
          <t>BE Lead</t>
        </is>
      </c>
      <c r="J15" s="32" t="inlineStr">
        <is>
          <t>Active</t>
        </is>
      </c>
      <c r="K15" s="39" t="inlineStr">
        <is>
          <t>2025-10-01</t>
        </is>
      </c>
      <c r="L15" s="39" t="inlineStr">
        <is>
          <t>2025-11-15</t>
        </is>
      </c>
    </row>
    <row r="16">
      <c r="A16" s="66" t="inlineStr">
        <is>
          <t>R-12</t>
        </is>
      </c>
      <c r="B16" s="34" t="inlineStr">
        <is>
          <t>Vendor lock-in with proprietary service</t>
        </is>
      </c>
      <c r="C16" s="35" t="inlineStr">
        <is>
          <t>Strategic</t>
        </is>
      </c>
      <c r="D16" s="35" t="inlineStr">
        <is>
          <t>Low</t>
        </is>
      </c>
      <c r="E16" s="35" t="inlineStr">
        <is>
          <t>Medium</t>
        </is>
      </c>
      <c r="F16" s="36">
        <f>IF(OR(D16="",E16=""),"",MATCH(D16,{"Low","Medium","High","Critical"},0)*MATCH(E16,{"Low","Medium","High","Critical"},0))</f>
        <v/>
      </c>
      <c r="G16" s="81">
        <f>IF(F16="","",IF(F16&gt;=12,"Critical",IF(F16&gt;=8,"High",IF(F16&gt;=4,"Medium","Low"))))</f>
        <v/>
      </c>
      <c r="H16" s="34" t="inlineStr">
        <is>
          <t>Abstract vendor interfaces, evaluate open-source alternatives, maintain exit strategy</t>
        </is>
      </c>
      <c r="I16" s="35" t="inlineStr">
        <is>
          <t>Tech Lead</t>
        </is>
      </c>
      <c r="J16" s="35" t="inlineStr">
        <is>
          <t>Monitored</t>
        </is>
      </c>
      <c r="K16" s="45" t="inlineStr">
        <is>
          <t>2025-06-15</t>
        </is>
      </c>
      <c r="L16" s="45" t="inlineStr">
        <is>
          <t>2025-10-15</t>
        </is>
      </c>
    </row>
    <row r="18" ht="28" customHeight="1">
      <c r="A18" s="8" t="inlineStr">
        <is>
          <t>📊 RISK SUMMARY BY LEVEL</t>
        </is>
      </c>
    </row>
    <row r="19" ht="32" customHeight="1">
      <c r="B19" s="30" t="inlineStr">
        <is>
          <t>Risk Level</t>
        </is>
      </c>
      <c r="C19" s="30" t="inlineStr">
        <is>
          <t>Count</t>
        </is>
      </c>
      <c r="D19" s="30" t="inlineStr">
        <is>
          <t>% of Total</t>
        </is>
      </c>
    </row>
    <row r="20">
      <c r="B20" s="82" t="inlineStr">
        <is>
          <t>Critical</t>
        </is>
      </c>
      <c r="C20" s="35">
        <f>COUNTIF(G5:G16,B20)</f>
        <v/>
      </c>
      <c r="D20" s="46">
        <f>IF(COUNTA(G5:G16)=0,0,C20/COUNTA(G5:G16))</f>
        <v/>
      </c>
    </row>
    <row r="21">
      <c r="B21" s="83" t="inlineStr">
        <is>
          <t>High</t>
        </is>
      </c>
      <c r="C21" s="32">
        <f>COUNTIF(G5:G16,B21)</f>
        <v/>
      </c>
      <c r="D21" s="40">
        <f>IF(COUNTA(G5:G16)=0,0,C21/COUNTA(G5:G16))</f>
        <v/>
      </c>
    </row>
    <row r="22">
      <c r="B22" s="44" t="inlineStr">
        <is>
          <t>Medium</t>
        </is>
      </c>
      <c r="C22" s="35">
        <f>COUNTIF(G5:G16,B22)</f>
        <v/>
      </c>
      <c r="D22" s="46">
        <f>IF(COUNTA(G5:G16)=0,0,C22/COUNTA(G5:G16))</f>
        <v/>
      </c>
    </row>
    <row r="23">
      <c r="B23" s="38" t="inlineStr">
        <is>
          <t>Low</t>
        </is>
      </c>
      <c r="C23" s="32">
        <f>COUNTIF(G5:G16,B23)</f>
        <v/>
      </c>
      <c r="D23" s="40">
        <f>IF(COUNTA(G5:G16)=0,0,C23/COUNTA(G5:G16))</f>
        <v/>
      </c>
    </row>
  </sheetData>
  <mergeCells count="3">
    <mergeCell ref="A2:L2"/>
    <mergeCell ref="A1:L1"/>
    <mergeCell ref="A18:L18"/>
  </mergeCells>
  <conditionalFormatting sqref="F5:F16">
    <cfRule type="colorScale" priority="1">
      <colorScale>
        <cfvo type="min"/>
        <cfvo type="percentile" val="50"/>
        <cfvo type="max"/>
        <color rgb="001B7A3D"/>
        <color rgb="00F1C40F"/>
        <color rgb="00C0392B"/>
      </colorScale>
    </cfRule>
  </conditionalFormatting>
  <dataValidations count="4">
    <dataValidation sqref="D5 D6 D7 D8 D9 D10 D11 D12 D13 D14 D15 D16" showDropDown="0" showInputMessage="0" showErrorMessage="0" allowBlank="1" type="list">
      <formula1>"Low,Medium,High,Critical"</formula1>
    </dataValidation>
    <dataValidation sqref="E5 E6 E7 E8 E9 E10 E11 E12 E13 E14 E15 E16" showDropDown="0" showInputMessage="0" showErrorMessage="0" allowBlank="1" type="list">
      <formula1>"Low,Medium,High,Critical"</formula1>
    </dataValidation>
    <dataValidation sqref="J5 J6 J7 J8 J9 J10 J11 J12 J13 J14 J15 J16" showDropDown="0" showInputMessage="0" showErrorMessage="0" allowBlank="1" type="list">
      <formula1>"Active,Monitored,Resolved,Closed"</formula1>
    </dataValidation>
    <dataValidation sqref="C5 C6 C7 C8 C9 C10 C11 C12 C13 C14 C15 C16" showDropDown="0" showInputMessage="0" showErrorMessage="0" allowBlank="1" type="list">
      <formula1>"Technical,Resource,Scope,Schedule,Financial,Security,Quality,Strategic"</formula1>
    </dataValidation>
  </dataValidations>
  <pageMargins left="0.75" right="0.75" top="1" bottom="1" header="0.5" footer="0.5"/>
</worksheet>
</file>

<file path=xl/worksheets/sheet5.xml><?xml version="1.0" encoding="utf-8"?>
<worksheet xmlns="http://schemas.openxmlformats.org/spreadsheetml/2006/main">
  <sheetPr>
    <tabColor rgb="007D3C98"/>
    <outlinePr summaryBelow="1" summaryRight="1"/>
    <pageSetUpPr/>
  </sheetPr>
  <dimension ref="A1:K13"/>
  <sheetViews>
    <sheetView workbookViewId="0">
      <selection activeCell="A1" sqref="A1"/>
    </sheetView>
  </sheetViews>
  <sheetFormatPr baseColWidth="8" defaultRowHeight="15"/>
  <cols>
    <col width="12" customWidth="1" min="1" max="1"/>
    <col width="14" customWidth="1" min="2" max="2"/>
    <col width="14" customWidth="1" min="3" max="3"/>
    <col width="14" customWidth="1" min="4" max="4"/>
    <col width="16" customWidth="1" min="5" max="5"/>
    <col width="16" customWidth="1" min="6" max="6"/>
    <col width="16" customWidth="1" min="7" max="7"/>
    <col width="12" customWidth="1" min="8" max="8"/>
    <col width="12" customWidth="1" min="9" max="9"/>
    <col width="14" customWidth="1" min="10" max="10"/>
    <col width="18" customWidth="1" min="11" max="11"/>
  </cols>
  <sheetData>
    <row r="1" ht="40" customHeight="1">
      <c r="A1" s="1" t="inlineStr">
        <is>
          <t>📈 Monthly Progress &amp; Velocity Tracker</t>
        </is>
      </c>
    </row>
    <row r="2">
      <c r="A2" s="2" t="inlineStr">
        <is>
          <t>Track month-over-month project progress, team velocity, budget burn &amp; risk trends</t>
        </is>
      </c>
    </row>
    <row r="3" ht="6" customHeight="1"/>
    <row r="4" ht="32" customHeight="1">
      <c r="A4" s="30" t="inlineStr">
        <is>
          <t>Month</t>
        </is>
      </c>
      <c r="B4" s="30" t="inlineStr">
        <is>
          <t>Planned Tasks</t>
        </is>
      </c>
      <c r="C4" s="30" t="inlineStr">
        <is>
          <t>Completed Tasks</t>
        </is>
      </c>
      <c r="D4" s="30" t="inlineStr">
        <is>
          <t>Completion Rate</t>
        </is>
      </c>
      <c r="E4" s="30" t="inlineStr">
        <is>
          <t>Planned Budget ($)</t>
        </is>
      </c>
      <c r="F4" s="30" t="inlineStr">
        <is>
          <t>Actual Spend ($)</t>
        </is>
      </c>
      <c r="G4" s="30" t="inlineStr">
        <is>
          <t>Budget Variance ($)</t>
        </is>
      </c>
      <c r="H4" s="30" t="inlineStr">
        <is>
          <t>Risks Open</t>
        </is>
      </c>
      <c r="I4" s="30" t="inlineStr">
        <is>
          <t>Risks Closed</t>
        </is>
      </c>
      <c r="J4" s="30" t="inlineStr">
        <is>
          <t>Team Velocity</t>
        </is>
      </c>
      <c r="K4" s="30" t="inlineStr">
        <is>
          <t>Cumulative Progress %</t>
        </is>
      </c>
    </row>
    <row r="5">
      <c r="A5" s="32" t="inlineStr">
        <is>
          <t>2025-06</t>
        </is>
      </c>
      <c r="B5" s="32" t="n">
        <v>8</v>
      </c>
      <c r="C5" s="32" t="n">
        <v>8</v>
      </c>
      <c r="D5" s="40">
        <f>IF(B5=0,"",C5/B5)</f>
        <v/>
      </c>
      <c r="E5" s="63" t="n">
        <v>18000</v>
      </c>
      <c r="F5" s="63" t="n">
        <v>16500</v>
      </c>
      <c r="G5" s="63">
        <f>IF(AND(E5&lt;&gt;"",F5&lt;&gt;""),E5-F5,"")</f>
        <v/>
      </c>
      <c r="H5" s="32" t="n">
        <v>5</v>
      </c>
      <c r="I5" s="32" t="n">
        <v>0</v>
      </c>
      <c r="J5" s="32" t="n">
        <v>32</v>
      </c>
      <c r="K5" s="40">
        <f>C5/SUM($B$5:$B$11)</f>
        <v/>
      </c>
    </row>
    <row r="6">
      <c r="A6" s="35" t="inlineStr">
        <is>
          <t>2025-07</t>
        </is>
      </c>
      <c r="B6" s="35" t="n">
        <v>10</v>
      </c>
      <c r="C6" s="35" t="n">
        <v>10</v>
      </c>
      <c r="D6" s="46">
        <f>IF(B6=0,"",C6/B6)</f>
        <v/>
      </c>
      <c r="E6" s="70" t="n">
        <v>25000</v>
      </c>
      <c r="F6" s="70" t="n">
        <v>23200</v>
      </c>
      <c r="G6" s="70">
        <f>IF(AND(E6&lt;&gt;"",F6&lt;&gt;""),E6-F6,"")</f>
        <v/>
      </c>
      <c r="H6" s="35" t="n">
        <v>7</v>
      </c>
      <c r="I6" s="35" t="n">
        <v>2</v>
      </c>
      <c r="J6" s="35" t="n">
        <v>38</v>
      </c>
      <c r="K6" s="46">
        <f>SUM($C$5:C6)/SUM($B$5:$B$11)</f>
        <v/>
      </c>
    </row>
    <row r="7">
      <c r="A7" s="32" t="inlineStr">
        <is>
          <t>2025-08</t>
        </is>
      </c>
      <c r="B7" s="32" t="n">
        <v>12</v>
      </c>
      <c r="C7" s="32" t="n">
        <v>11</v>
      </c>
      <c r="D7" s="40">
        <f>IF(B7=0,"",C7/B7)</f>
        <v/>
      </c>
      <c r="E7" s="63" t="n">
        <v>28000</v>
      </c>
      <c r="F7" s="63" t="n">
        <v>27100</v>
      </c>
      <c r="G7" s="63">
        <f>IF(AND(E7&lt;&gt;"",F7&lt;&gt;""),E7-F7,"")</f>
        <v/>
      </c>
      <c r="H7" s="32" t="n">
        <v>9</v>
      </c>
      <c r="I7" s="32" t="n">
        <v>3</v>
      </c>
      <c r="J7" s="32" t="n">
        <v>35</v>
      </c>
      <c r="K7" s="40">
        <f>SUM($C$5:C7)/SUM($B$5:$B$11)</f>
        <v/>
      </c>
    </row>
    <row r="8">
      <c r="A8" s="35" t="inlineStr">
        <is>
          <t>2025-09</t>
        </is>
      </c>
      <c r="B8" s="35" t="n">
        <v>14</v>
      </c>
      <c r="C8" s="35" t="n">
        <v>12</v>
      </c>
      <c r="D8" s="46">
        <f>IF(B8=0,"",C8/B8)</f>
        <v/>
      </c>
      <c r="E8" s="70" t="n">
        <v>32000</v>
      </c>
      <c r="F8" s="70" t="n">
        <v>30100</v>
      </c>
      <c r="G8" s="70">
        <f>IF(AND(E8&lt;&gt;"",F8&lt;&gt;""),E8-F8,"")</f>
        <v/>
      </c>
      <c r="H8" s="35" t="n">
        <v>10</v>
      </c>
      <c r="I8" s="35" t="n">
        <v>2</v>
      </c>
      <c r="J8" s="35" t="n">
        <v>42</v>
      </c>
      <c r="K8" s="46">
        <f>SUM($C$5:C8)/SUM($B$5:$B$11)</f>
        <v/>
      </c>
    </row>
    <row r="9">
      <c r="A9" s="32" t="inlineStr">
        <is>
          <t>2025-10</t>
        </is>
      </c>
      <c r="B9" s="32" t="n">
        <v>16</v>
      </c>
      <c r="C9" s="32" t="n">
        <v>8</v>
      </c>
      <c r="D9" s="40">
        <f>IF(B9=0,"",C9/B9)</f>
        <v/>
      </c>
      <c r="E9" s="63" t="n">
        <v>35000</v>
      </c>
      <c r="F9" s="63" t="inlineStr"/>
      <c r="G9" s="63">
        <f>IF(AND(E9&lt;&gt;"",F9&lt;&gt;""),E9-F9,"")</f>
        <v/>
      </c>
      <c r="H9" s="32" t="n">
        <v>11</v>
      </c>
      <c r="I9" s="32" t="n">
        <v>1</v>
      </c>
      <c r="J9" s="32" t="n">
        <v>0</v>
      </c>
      <c r="K9" s="40">
        <f>SUM($C$5:C9)/SUM($B$5:$B$11)</f>
        <v/>
      </c>
    </row>
    <row r="10">
      <c r="A10" s="35" t="inlineStr">
        <is>
          <t>2025-11</t>
        </is>
      </c>
      <c r="B10" s="35" t="n">
        <v>14</v>
      </c>
      <c r="C10" s="35" t="n">
        <v>0</v>
      </c>
      <c r="D10" s="46">
        <f>IF(B10=0,"",C10/B10)</f>
        <v/>
      </c>
      <c r="E10" s="70" t="n">
        <v>30000</v>
      </c>
      <c r="F10" s="70" t="inlineStr"/>
      <c r="G10" s="70">
        <f>IF(AND(E10&lt;&gt;"",F10&lt;&gt;""),E10-F10,"")</f>
        <v/>
      </c>
      <c r="H10" s="35" t="n">
        <v>8</v>
      </c>
      <c r="I10" s="35" t="n">
        <v>0</v>
      </c>
      <c r="J10" s="35" t="n">
        <v>0</v>
      </c>
      <c r="K10" s="46">
        <f>SUM($C$5:C10)/SUM($B$5:$B$11)</f>
        <v/>
      </c>
    </row>
    <row r="11">
      <c r="A11" s="32" t="inlineStr">
        <is>
          <t>2025-12</t>
        </is>
      </c>
      <c r="B11" s="32" t="n">
        <v>10</v>
      </c>
      <c r="C11" s="32" t="n">
        <v>0</v>
      </c>
      <c r="D11" s="40">
        <f>IF(B11=0,"",C11/B11)</f>
        <v/>
      </c>
      <c r="E11" s="63" t="n">
        <v>22000</v>
      </c>
      <c r="F11" s="63" t="inlineStr"/>
      <c r="G11" s="63">
        <f>IF(AND(E11&lt;&gt;"",F11&lt;&gt;""),E11-F11,"")</f>
        <v/>
      </c>
      <c r="H11" s="32" t="n">
        <v>5</v>
      </c>
      <c r="I11" s="32" t="n">
        <v>0</v>
      </c>
      <c r="J11" s="32" t="n">
        <v>0</v>
      </c>
      <c r="K11" s="40">
        <f>SUM($C$5:C11)/SUM($B$5:$B$11)</f>
        <v/>
      </c>
    </row>
    <row r="13">
      <c r="A13" s="27" t="inlineStr">
        <is>
          <t>TOTAL</t>
        </is>
      </c>
      <c r="B13" s="28">
        <f>SUM(B5:B11)</f>
        <v/>
      </c>
      <c r="C13" s="28">
        <f>SUM(C5:C11)</f>
        <v/>
      </c>
      <c r="D13" s="29">
        <f>IF(B13=0,"",C13/B13)</f>
        <v/>
      </c>
      <c r="E13" s="84">
        <f>SUM(E5:E11)</f>
        <v/>
      </c>
      <c r="F13" s="84">
        <f>SUM(F5:F11)</f>
        <v/>
      </c>
      <c r="G13" s="84">
        <f>E13-F13</f>
        <v/>
      </c>
    </row>
  </sheetData>
  <mergeCells count="2">
    <mergeCell ref="A2:K2"/>
    <mergeCell ref="A1:K1"/>
  </mergeCells>
  <conditionalFormatting sqref="G5:G11">
    <cfRule type="colorScale" priority="1">
      <colorScale>
        <cfvo type="min"/>
        <cfvo type="max"/>
        <color rgb="00C0392B"/>
        <color rgb="001B7A3D"/>
      </colorScale>
    </cfRule>
  </conditionalFormatting>
  <pageMargins left="0.75" right="0.75" top="1" bottom="1" header="0.5" footer="0.5"/>
  <drawing xmlns:r="http://schemas.openxmlformats.org/officeDocument/2006/relationships" r:id="rId1"/>
</worksheet>
</file>

<file path=xl/worksheets/sheet6.xml><?xml version="1.0" encoding="utf-8"?>
<worksheet xmlns="http://schemas.openxmlformats.org/spreadsheetml/2006/main">
  <sheetPr>
    <tabColor rgb="001B2A4A"/>
    <outlinePr summaryBelow="1" summaryRight="1"/>
    <pageSetUpPr/>
  </sheetPr>
  <dimension ref="A1:B67"/>
  <sheetViews>
    <sheetView workbookViewId="0">
      <selection activeCell="A1" sqref="A1"/>
    </sheetView>
  </sheetViews>
  <sheetFormatPr baseColWidth="8" defaultRowHeight="15"/>
  <cols>
    <col width="5" customWidth="1" min="1" max="1"/>
    <col width="95" customWidth="1" min="2" max="2"/>
  </cols>
  <sheetData>
    <row r="1" ht="38" customHeight="1">
      <c r="A1" s="85" t="inlineStr">
        <is>
          <t>How to Use: Project Timeline &amp; Gantt Chart (Professional Edition)</t>
        </is>
      </c>
    </row>
    <row r="3" ht="24" customHeight="1">
      <c r="A3" s="86" t="inlineStr">
        <is>
          <t>Overview</t>
        </is>
      </c>
    </row>
    <row r="4" ht="48" customHeight="1">
      <c r="A4" s="87" t="inlineStr">
        <is>
          <t>This is a comprehensive multi-dimensional project management template with 5 interconnected sheets. It combines task tracking (WBS + Gantt), resource budgeting, risk management, and monthly progress analytics — all linked through formulas for real-time project intelligence. Every key metric flows automatically to the Dashboard.</t>
        </is>
      </c>
    </row>
    <row r="6" ht="26" customHeight="1">
      <c r="A6" s="88" t="inlineStr">
        <is>
          <t>Project Setup</t>
        </is>
      </c>
    </row>
    <row r="7" ht="22" customHeight="1">
      <c r="A7" s="87" t="inlineStr">
        <is>
          <t xml:space="preserve">  Go to 📊 Dashboard and fill in your project name, dates, budget total, and manager info.</t>
        </is>
      </c>
    </row>
    <row r="8" ht="22" customHeight="1">
      <c r="A8" s="87" t="inlineStr">
        <is>
          <t xml:space="preserve">  Review the pre-populated sample data to understand the template structure.</t>
        </is>
      </c>
    </row>
    <row r="9" ht="22" customHeight="1">
      <c r="A9" s="87" t="inlineStr">
        <is>
          <t xml:space="preserve">  Adjust the sample milestones to match your project timeline.</t>
        </is>
      </c>
    </row>
    <row r="11" ht="26" customHeight="1">
      <c r="A11" s="88" t="inlineStr">
        <is>
          <t>Task Planning (WBS)</t>
        </is>
      </c>
    </row>
    <row r="12" ht="22" customHeight="1">
      <c r="A12" s="87" t="inlineStr">
        <is>
          <t xml:space="preserve">  Navigate to 📋 Task Tracker — this is your Work Breakdown Structure (WBS).</t>
        </is>
      </c>
    </row>
    <row r="13" ht="22" customHeight="1">
      <c r="A13" s="87" t="inlineStr">
        <is>
          <t xml:space="preserve">  Enter each task with a WBS ID, name, description, and department.</t>
        </is>
      </c>
    </row>
    <row r="14" ht="22" customHeight="1">
      <c r="A14" s="87" t="inlineStr">
        <is>
          <t xml:space="preserve">  Set Start Date and End Date — the Duration column auto-calculates using NETWORKDAYS().</t>
        </is>
      </c>
    </row>
    <row r="15" ht="22" customHeight="1">
      <c r="A15" s="87" t="inlineStr">
        <is>
          <t xml:space="preserve">  Define Predecessors by referencing other WBS IDs to build dependency chains.</t>
        </is>
      </c>
    </row>
    <row r="16" ht="22" customHeight="1">
      <c r="A16" s="87" t="inlineStr">
        <is>
          <t xml:space="preserve">  Mark tasks on the Critical Path as 'Yes' to highlight them in red across the row.</t>
        </is>
      </c>
    </row>
    <row r="17" ht="22" customHeight="1">
      <c r="A17" s="87" t="inlineStr">
        <is>
          <t xml:space="preserve">  Use the dropdown menus for Status and Department to maintain data consistency.</t>
        </is>
      </c>
    </row>
    <row r="19" ht="26" customHeight="1">
      <c r="A19" s="88" t="inlineStr">
        <is>
          <t>Resource &amp; Budget Management</t>
        </is>
      </c>
    </row>
    <row r="20" ht="22" customHeight="1">
      <c r="A20" s="87" t="inlineStr">
        <is>
          <t xml:space="preserve">  Go to 💰 Budget &amp; Resources to plan all project costs.</t>
        </is>
      </c>
    </row>
    <row r="21" ht="22" customHeight="1">
      <c r="A21" s="87" t="inlineStr">
        <is>
          <t xml:space="preserve">  Enter each human resource with their hourly rate and allocated hours — budget auto-calculates.</t>
        </is>
      </c>
    </row>
    <row r="22" ht="22" customHeight="1">
      <c r="A22" s="87" t="inlineStr">
        <is>
          <t xml:space="preserve">  Add infrastructure, software licenses, equipment, and services.</t>
        </is>
      </c>
    </row>
    <row r="23" ht="22" customHeight="1">
      <c r="A23" s="87" t="inlineStr">
        <is>
          <t xml:space="preserve">  Track actual spend vs budget — variance columns highlight over/under automatically.</t>
        </is>
      </c>
    </row>
    <row r="24" ht="22" customHeight="1">
      <c r="A24" s="87" t="inlineStr">
        <is>
          <t xml:space="preserve">  The contingency reserve (10%) is built-in; monitor it on the budget summary row.</t>
        </is>
      </c>
    </row>
    <row r="25" ht="22" customHeight="1">
      <c r="A25" s="87" t="inlineStr">
        <is>
          <t xml:space="preserve">  Department budget breakdown uses SUMIF to aggregate costs by team.</t>
        </is>
      </c>
    </row>
    <row r="27" ht="26" customHeight="1">
      <c r="A27" s="88" t="inlineStr">
        <is>
          <t>Risk Management</t>
        </is>
      </c>
    </row>
    <row r="28" ht="22" customHeight="1">
      <c r="A28" s="87" t="inlineStr">
        <is>
          <t xml:space="preserve">  Open 🚩 Risk Register to identify and assess project risks.</t>
        </is>
      </c>
    </row>
    <row r="29" ht="22" customHeight="1">
      <c r="A29" s="87" t="inlineStr">
        <is>
          <t xml:space="preserve">  For each risk, select Probability and Impact from dropdowns.</t>
        </is>
      </c>
    </row>
    <row r="30" ht="22" customHeight="1">
      <c r="A30" s="87" t="inlineStr">
        <is>
          <t xml:space="preserve">  The Risk Score auto-calculates (P×I matrix) and Risk Level is derived automatically.</t>
        </is>
      </c>
    </row>
    <row r="31" ht="22" customHeight="1">
      <c r="A31" s="87" t="inlineStr">
        <is>
          <t xml:space="preserve">  Use the conditional formatting (green→yellow→red) to prioritize mitigation efforts.</t>
        </is>
      </c>
    </row>
    <row r="32" ht="22" customHeight="1">
      <c r="A32" s="87" t="inlineStr">
        <is>
          <t xml:space="preserve">  Update Status as risks evolve: Active → Monitored → Resolved → Closed.</t>
        </is>
      </c>
    </row>
    <row r="33" ht="22" customHeight="1">
      <c r="A33" s="87" t="inlineStr">
        <is>
          <t xml:space="preserve">  Review risk trends on the 📈 Monthly Progress sheet alongside budget data.</t>
        </is>
      </c>
    </row>
    <row r="35" ht="26" customHeight="1">
      <c r="A35" s="88" t="inlineStr">
        <is>
          <t>Progress Tracking</t>
        </is>
      </c>
    </row>
    <row r="36" ht="22" customHeight="1">
      <c r="A36" s="87" t="inlineStr">
        <is>
          <t xml:space="preserve">  📈 Monthly Progress captures month-over-month velocity and budget burn.</t>
        </is>
      </c>
    </row>
    <row r="37" ht="22" customHeight="1">
      <c r="A37" s="87" t="inlineStr">
        <is>
          <t xml:space="preserve">  Enter actual completed tasks and spend each month.</t>
        </is>
      </c>
    </row>
    <row r="38" ht="22" customHeight="1">
      <c r="A38" s="87" t="inlineStr">
        <is>
          <t xml:space="preserve">  The Cumulative Progress % column tracks overall project trajectory.</t>
        </is>
      </c>
    </row>
    <row r="39" ht="22" customHeight="1">
      <c r="A39" s="87" t="inlineStr">
        <is>
          <t xml:space="preserve">  Use the built-in line chart to visualize progress toward your targets.</t>
        </is>
      </c>
    </row>
    <row r="40" ht="22" customHeight="1">
      <c r="A40" s="87" t="inlineStr">
        <is>
          <t xml:space="preserve">  Compare planned vs actual metrics to identify schedule or budget slippage early.</t>
        </is>
      </c>
    </row>
    <row r="42" ht="26" customHeight="1">
      <c r="A42" s="88" t="inlineStr">
        <is>
          <t>Real-Time Dashboard</t>
        </is>
      </c>
    </row>
    <row r="43" ht="22" customHeight="1">
      <c r="A43" s="87" t="inlineStr">
        <is>
          <t xml:space="preserve">  📊 Dashboard aggregates data from ALL other sheets automatically.</t>
        </is>
      </c>
    </row>
    <row r="44" ht="22" customHeight="1">
      <c r="A44" s="87" t="inlineStr">
        <is>
          <t xml:space="preserve">  KPI cards show Overall Progress (%), Total Tasks, Completed, Budget metrics, and Days Remaining.</t>
        </is>
      </c>
    </row>
    <row r="45" ht="22" customHeight="1">
      <c r="A45" s="87" t="inlineStr">
        <is>
          <t xml:space="preserve">  Task Status Breakdown uses COUNTIF across the Task Tracker.</t>
        </is>
      </c>
    </row>
    <row r="46" ht="22" customHeight="1">
      <c r="A46" s="87" t="inlineStr">
        <is>
          <t xml:space="preserve">  Milestones section shows upcoming dates and auto-calculates Days Until.</t>
        </is>
      </c>
    </row>
    <row r="47" ht="22" customHeight="1">
      <c r="A47" s="87" t="inlineStr">
        <is>
          <t xml:space="preserve">  Risk Overview summarizes risk levels from the Risk Register.</t>
        </is>
      </c>
    </row>
    <row r="49" ht="26" customHeight="1">
      <c r="A49" s="88" t="inlineStr">
        <is>
          <t>Key Formulas Reference</t>
        </is>
      </c>
    </row>
    <row r="50" ht="19" customHeight="1">
      <c r="A50" s="89" t="inlineStr">
        <is>
          <t xml:space="preserve">  = NETWORKDAYS(start, end) — Calculates working days between two dates (excludes weekends)</t>
        </is>
      </c>
    </row>
    <row r="51" ht="19" customHeight="1">
      <c r="A51" s="89" t="inlineStr">
        <is>
          <t xml:space="preserve">  = COUNTIF(range, criteria) — Counts cells matching a condition (e.g., status = 'Complete')</t>
        </is>
      </c>
    </row>
    <row r="52" ht="19" customHeight="1">
      <c r="A52" s="89" t="inlineStr">
        <is>
          <t xml:space="preserve">  = SUMIF(range, criteria, sum_range) — Sums values matching a department or category</t>
        </is>
      </c>
    </row>
    <row r="53" ht="19" customHeight="1">
      <c r="A53" s="89" t="inlineStr">
        <is>
          <t xml:space="preserve">  = IF(condition, true_val, false_val) — Conditional logic for variance, status, levels</t>
        </is>
      </c>
    </row>
    <row r="54" ht="19" customHeight="1">
      <c r="A54" s="89" t="inlineStr">
        <is>
          <t xml:space="preserve">  = MATCH + INDEX — Used in Risk Score matrix (Probability × Impact)</t>
        </is>
      </c>
    </row>
    <row r="55" ht="19" customHeight="1">
      <c r="A55" s="89" t="inlineStr">
        <is>
          <t xml:space="preserve">  = Data Validation dropdowns — Ensure data consistency with predefined options</t>
        </is>
      </c>
    </row>
    <row r="56" ht="19" customHeight="1">
      <c r="A56" s="89" t="inlineStr">
        <is>
          <t xml:space="preserve">  = Conditional Formatting — Auto-color cells based on values (data bars, color scales, rules)</t>
        </is>
      </c>
    </row>
    <row r="57" ht="19" customHeight="1">
      <c r="A57" s="89" t="inlineStr">
        <is>
          <t xml:space="preserve">  = SUM / AVERAGE / MAX / MIN — Standard aggregation across all sheets</t>
        </is>
      </c>
    </row>
    <row r="59" ht="26" customHeight="1">
      <c r="A59" s="88" t="inlineStr">
        <is>
          <t>Pro Tips for Professional Project Management</t>
        </is>
      </c>
    </row>
    <row r="60" ht="24" customHeight="1">
      <c r="A60" s="90" t="inlineStr">
        <is>
          <t>💡 Update the Task Tracker weekly and review the Dashboard on Monday mornings — 15 minutes saves hours of confusion.</t>
        </is>
      </c>
    </row>
    <row r="61" ht="24" customHeight="1">
      <c r="A61" s="90" t="inlineStr">
        <is>
          <t>💡 Use the Critical Path column to identify tasks that cannot slip without delaying the entire project.</t>
        </is>
      </c>
    </row>
    <row r="62" ht="24" customHeight="1">
      <c r="A62" s="90" t="inlineStr">
        <is>
          <t>💡 Set calendar reminders to update Actual Spend in Budget &amp; Resources at least bi-weekly.</t>
        </is>
      </c>
    </row>
    <row r="63" ht="24" customHeight="1">
      <c r="A63" s="90" t="inlineStr">
        <is>
          <t>💡 For the Risk Register, review and update risk status during every sprint retrospective.</t>
        </is>
      </c>
    </row>
    <row r="64" ht="24" customHeight="1">
      <c r="A64" s="90" t="inlineStr">
        <is>
          <t>💡 Export the Monthly Progress chart to include in stakeholder status reports.</t>
        </is>
      </c>
    </row>
    <row r="65" ht="24" customHeight="1">
      <c r="A65" s="90" t="inlineStr">
        <is>
          <t>💡 Customize the dropdown lists (Data → Data Validation) to match your organization's departments and categories.</t>
        </is>
      </c>
    </row>
    <row r="66" ht="24" customHeight="1">
      <c r="A66" s="90" t="inlineStr">
        <is>
          <t>💡 Protect sheets (Review → Protect Sheet) once your project data is finalized to prevent accidental edits.</t>
        </is>
      </c>
    </row>
    <row r="67" ht="24" customHeight="1">
      <c r="A67" s="90" t="inlineStr">
        <is>
          <t>💡 Use Filter (Ctrl+Shift+L) on the Task Tracker to focus on specific departments, statuses, or assignees.</t>
        </is>
      </c>
    </row>
  </sheetData>
  <mergeCells count="58">
    <mergeCell ref="A24:B24"/>
    <mergeCell ref="A30:B30"/>
    <mergeCell ref="A15:B15"/>
    <mergeCell ref="A59:B59"/>
    <mergeCell ref="A64:B64"/>
    <mergeCell ref="A60:B60"/>
    <mergeCell ref="A11:B11"/>
    <mergeCell ref="A49:B49"/>
    <mergeCell ref="A51:B51"/>
    <mergeCell ref="A45:B45"/>
    <mergeCell ref="A36:B36"/>
    <mergeCell ref="A1:B1"/>
    <mergeCell ref="A61:B61"/>
    <mergeCell ref="A6:B6"/>
    <mergeCell ref="A16:B16"/>
    <mergeCell ref="A54:B54"/>
    <mergeCell ref="A7:B7"/>
    <mergeCell ref="A25:B25"/>
    <mergeCell ref="A65:B65"/>
    <mergeCell ref="A37:B37"/>
    <mergeCell ref="A46:B46"/>
    <mergeCell ref="A66:B66"/>
    <mergeCell ref="A56:B56"/>
    <mergeCell ref="A27:B27"/>
    <mergeCell ref="A3:B3"/>
    <mergeCell ref="A55:B55"/>
    <mergeCell ref="A12:B12"/>
    <mergeCell ref="A50:B50"/>
    <mergeCell ref="A21:B21"/>
    <mergeCell ref="A57:B57"/>
    <mergeCell ref="A33:B33"/>
    <mergeCell ref="A47:B47"/>
    <mergeCell ref="A42:B42"/>
    <mergeCell ref="A32:B32"/>
    <mergeCell ref="A14:B14"/>
    <mergeCell ref="A23:B23"/>
    <mergeCell ref="A17:B17"/>
    <mergeCell ref="A8:B8"/>
    <mergeCell ref="A22:B22"/>
    <mergeCell ref="A53:B53"/>
    <mergeCell ref="A35:B35"/>
    <mergeCell ref="A4:B4"/>
    <mergeCell ref="A62:B62"/>
    <mergeCell ref="A20:B20"/>
    <mergeCell ref="A38:B38"/>
    <mergeCell ref="A29:B29"/>
    <mergeCell ref="A52:B52"/>
    <mergeCell ref="A43:B43"/>
    <mergeCell ref="A19:B19"/>
    <mergeCell ref="A63:B63"/>
    <mergeCell ref="A28:B28"/>
    <mergeCell ref="A13:B13"/>
    <mergeCell ref="A44:B44"/>
    <mergeCell ref="A40:B40"/>
    <mergeCell ref="A9:B9"/>
    <mergeCell ref="A67:B67"/>
    <mergeCell ref="A31:B31"/>
    <mergeCell ref="A39:B39"/>
  </mergeCells>
  <pageMargins left="0.75" right="0.75" top="1" bottom="1" header="0.5" footer="0.5"/>
</worksheet>
</file>

<file path=xl/worksheets/sheet7.xml><?xml version="1.0" encoding="utf-8"?>
<worksheet xmlns="http://schemas.openxmlformats.org/spreadsheetml/2006/main">
  <sheetPr>
    <tabColor rgb="001F4E79"/>
    <outlinePr summaryBelow="1" summaryRight="1"/>
    <pageSetUpPr/>
  </sheetPr>
  <dimension ref="A1:B26"/>
  <sheetViews>
    <sheetView workbookViewId="0">
      <selection activeCell="A1" sqref="A1"/>
    </sheetView>
  </sheetViews>
  <sheetFormatPr baseColWidth="8" defaultRowHeight="15"/>
  <cols>
    <col width="5" customWidth="1" min="1" max="1"/>
    <col width="95" customWidth="1" min="2" max="2"/>
  </cols>
  <sheetData>
    <row r="1" ht="38" customHeight="1">
      <c r="A1" s="85" t="inlineStr">
        <is>
          <t>About: Project Timeline &amp; Gantt Chart (Professional Edition)</t>
        </is>
      </c>
    </row>
    <row r="3" ht="22" customHeight="1">
      <c r="A3" s="91" t="inlineStr">
        <is>
          <t>Template Name:</t>
        </is>
      </c>
      <c r="B3" s="92" t="inlineStr">
        <is>
          <t>Project Timeline &amp; Gantt Chart — Professional Edition</t>
        </is>
      </c>
    </row>
    <row r="4" ht="22" customHeight="1">
      <c r="A4" s="91" t="inlineStr">
        <is>
          <t>Category:</t>
        </is>
      </c>
      <c r="B4" s="92" t="inlineStr">
        <is>
          <t>Business &amp; Management / Project Management</t>
        </is>
      </c>
    </row>
    <row r="5" ht="22" customHeight="1">
      <c r="A5" s="91" t="inlineStr">
        <is>
          <t>Version:</t>
        </is>
      </c>
      <c r="B5" s="92" t="inlineStr">
        <is>
          <t>2.0 — Multi-Sheet Professional Edition</t>
        </is>
      </c>
    </row>
    <row r="6" ht="22" customHeight="1">
      <c r="A6" s="91" t="inlineStr">
        <is>
          <t>Last Updated:</t>
        </is>
      </c>
      <c r="B6" s="92" t="inlineStr">
        <is>
          <t>June 21, 2026</t>
        </is>
      </c>
    </row>
    <row r="7" ht="22" customHeight="1">
      <c r="A7" s="91" t="inlineStr">
        <is>
          <t>Complexity Level:</t>
        </is>
      </c>
      <c r="B7" s="92" t="inlineStr">
        <is>
          <t>Advanced — 5 interconnected data sheets + Dashboard + auto-calculations</t>
        </is>
      </c>
    </row>
    <row r="8" ht="22" customHeight="1">
      <c r="A8" s="91" t="inlineStr">
        <is>
          <t>Formula Count:</t>
        </is>
      </c>
      <c r="B8" s="92" t="inlineStr">
        <is>
          <t>200+ built-in formulas (NETWORKDAYS, COUNTIF, SUMIF, IF, MATCH, nested logic)</t>
        </is>
      </c>
    </row>
    <row r="9" ht="22" customHeight="1">
      <c r="A9" s="91" t="inlineStr">
        <is>
          <t>Interactive Elements:</t>
        </is>
      </c>
      <c r="B9" s="92" t="inlineStr">
        <is>
          <t>Data validation dropdowns, conditional formatting, data bars, color scales, charts</t>
        </is>
      </c>
    </row>
    <row r="10" ht="22" customHeight="1">
      <c r="A10" s="91" t="inlineStr">
        <is>
          <t>Compatibility:</t>
        </is>
      </c>
      <c r="B10" s="92" t="inlineStr">
        <is>
          <t>Microsoft Excel 2010+, Google Sheets, LibreOffice Calc (minor formatting variations)</t>
        </is>
      </c>
    </row>
    <row r="11" ht="22" customHeight="1">
      <c r="A11" s="91" t="inlineStr">
        <is>
          <t>License:</t>
        </is>
      </c>
      <c r="B11" s="92" t="inlineStr">
        <is>
          <t>MIT — Free for personal &amp; commercial use</t>
        </is>
      </c>
    </row>
    <row r="12" ht="22" customHeight="1">
      <c r="A12" s="91" t="inlineStr">
        <is>
          <t>Platform:</t>
        </is>
      </c>
      <c r="B12" s="93" t="inlineStr">
        <is>
          <t>https://xsheetkit.com</t>
        </is>
      </c>
    </row>
    <row r="14" ht="24" customHeight="1">
      <c r="A14" s="86" t="inlineStr">
        <is>
          <t>Sheet Structure</t>
        </is>
      </c>
    </row>
    <row r="15" ht="21" customHeight="1">
      <c r="A15" s="87" t="inlineStr">
        <is>
          <t xml:space="preserve">  📊 Dashboard — Real-time KPIs, status breakdown, milestones, risk overview</t>
        </is>
      </c>
    </row>
    <row r="16" ht="21" customHeight="1">
      <c r="A16" s="87" t="inlineStr">
        <is>
          <t xml:space="preserve">  📋 Task Tracker — 30-task WBS with Gantt data, dependencies, critical path, auto-duration</t>
        </is>
      </c>
    </row>
    <row r="17" ht="21" customHeight="1">
      <c r="A17" s="87" t="inlineStr">
        <is>
          <t xml:space="preserve">  💰 Budget &amp; Resources — 20 resources across departments with budget vs actual and variance</t>
        </is>
      </c>
    </row>
    <row r="18" ht="21" customHeight="1">
      <c r="A18" s="87" t="inlineStr">
        <is>
          <t xml:space="preserve">  🚩 Risk Register — 12 risks with probability-impact matrix, scoring, and mitigation</t>
        </is>
      </c>
    </row>
    <row r="19" ht="21" customHeight="1">
      <c r="A19" s="87" t="inlineStr">
        <is>
          <t xml:space="preserve">  📈 Monthly Progress — 7-month velocity tracker with cumulative progress chart</t>
        </is>
      </c>
    </row>
    <row r="20" ht="21" customHeight="1">
      <c r="A20" s="87" t="inlineStr">
        <is>
          <t xml:space="preserve">  📖 Instructions — Complete step-by-step tutorial and formula reference</t>
        </is>
      </c>
    </row>
    <row r="21" ht="21" customHeight="1">
      <c r="A21" s="87" t="inlineStr">
        <is>
          <t xml:space="preserve">  ℹ️ About — This sheet</t>
        </is>
      </c>
    </row>
    <row r="23" ht="24" customHeight="1">
      <c r="A23" s="86" t="inlineStr">
        <is>
          <t>Keywords / SEO Tags</t>
        </is>
      </c>
    </row>
    <row r="24" ht="30" customHeight="1">
      <c r="A24" s="94" t="inlineStr">
        <is>
          <t>project timeline template, project management excel, gantt chart template, WBS template, project budget tracker, risk register excel, task tracker spreadsheet, critical path analysis, project dashboard, resource allocation template, monthly progress tracker, team velocity, earned value management, project portfolio, xsheetkit</t>
        </is>
      </c>
    </row>
    <row r="26" ht="20" customHeight="1">
      <c r="A26" s="95" t="inlineStr">
        <is>
          <t>(c) 2026 xsheetkit (https://xsheetkit.com) | Original template design by PlanoraNest under MIT License</t>
        </is>
      </c>
    </row>
  </sheetData>
  <mergeCells count="12">
    <mergeCell ref="A20:B20"/>
    <mergeCell ref="A21:B21"/>
    <mergeCell ref="A16:B16"/>
    <mergeCell ref="A24:B24"/>
    <mergeCell ref="A15:B15"/>
    <mergeCell ref="A26:B26"/>
    <mergeCell ref="A19:B19"/>
    <mergeCell ref="A23:B23"/>
    <mergeCell ref="A14:B14"/>
    <mergeCell ref="A1:B1"/>
    <mergeCell ref="A17:B17"/>
    <mergeCell ref="A18:B18"/>
  </mergeCells>
  <hyperlinks>
    <hyperlink xmlns:r="http://schemas.openxmlformats.org/officeDocument/2006/relationships" ref="B1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2026-06-21T05:03:28Z</dcterms:created>
  <dcterms:modified xsi:type="dcterms:W3CDTF">2026-06-21T05:03:28Z</dcterms:modified>
</cp:coreProperties>
</file>